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192.168.0.78\licitação\Ano - 2022\edital 1035-2022 - Construção UTC\PROJETO PARA LICITAR\"/>
    </mc:Choice>
  </mc:AlternateContent>
  <xr:revisionPtr revIDLastSave="0" documentId="8_{46850990-93A5-4A5D-AB68-D39F08959D4E}" xr6:coauthVersionLast="47" xr6:coauthVersionMax="47" xr10:uidLastSave="{00000000-0000-0000-0000-000000000000}"/>
  <bookViews>
    <workbookView xWindow="-120" yWindow="-120" windowWidth="29040" windowHeight="15840" xr2:uid="{00000000-000D-0000-FFFF-FFFF00000000}"/>
  </bookViews>
  <sheets>
    <sheet name="Planilha Orcamentaria" sheetId="5" r:id="rId1"/>
    <sheet name="CRONOGRAMA FISICO FINANCEIRO" sheetId="7" r:id="rId2"/>
    <sheet name="MODELO" sheetId="6" r:id="rId3"/>
  </sheets>
  <definedNames>
    <definedName name="_xlnm.Print_Area" localSheetId="1">'CRONOGRAMA FISICO FINANCEIRO'!$A$1:$K$40</definedName>
    <definedName name="_xlnm.Print_Area" localSheetId="2">MODELO!$A$1:$H$52</definedName>
    <definedName name="_xlnm.Print_Area" localSheetId="0">'Planilha Orcamentaria'!$A$1:$H$101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2" i="7" l="1"/>
  <c r="G64" i="5"/>
  <c r="H64" i="5" s="1"/>
  <c r="G63" i="5"/>
  <c r="H63" i="5" s="1"/>
  <c r="G62" i="5"/>
  <c r="H62" i="5" s="1"/>
  <c r="G59" i="5"/>
  <c r="H59" i="5" s="1"/>
  <c r="G60" i="5"/>
  <c r="H60" i="5" s="1"/>
  <c r="G61" i="5"/>
  <c r="H61" i="5" s="1"/>
  <c r="G58" i="5"/>
  <c r="H58" i="5" s="1"/>
  <c r="G57" i="5"/>
  <c r="H57" i="5" s="1"/>
  <c r="G53" i="5"/>
  <c r="H53" i="5" s="1"/>
  <c r="G52" i="5"/>
  <c r="H52" i="5" s="1"/>
  <c r="G50" i="5"/>
  <c r="H50" i="5" s="1"/>
  <c r="G56" i="5"/>
  <c r="H56" i="5" s="1"/>
  <c r="G55" i="5"/>
  <c r="H55" i="5" s="1"/>
  <c r="G54" i="5"/>
  <c r="H54" i="5" s="1"/>
  <c r="G49" i="5"/>
  <c r="H49" i="5" s="1"/>
  <c r="G51" i="5"/>
  <c r="H51" i="5" s="1"/>
  <c r="G46" i="5"/>
  <c r="H46" i="5" s="1"/>
  <c r="G84" i="5"/>
  <c r="H84" i="5" s="1"/>
  <c r="F18" i="7"/>
  <c r="E32" i="7"/>
  <c r="E27" i="7" s="1"/>
  <c r="G80" i="5"/>
  <c r="H80" i="5" s="1"/>
  <c r="G81" i="5"/>
  <c r="H81" i="5" s="1"/>
  <c r="G83" i="5"/>
  <c r="H83" i="5" s="1"/>
  <c r="G82" i="5"/>
  <c r="H82" i="5" s="1"/>
  <c r="G22" i="5"/>
  <c r="H22" i="5" s="1"/>
  <c r="G21" i="5"/>
  <c r="H21" i="5" s="1"/>
  <c r="G20" i="5"/>
  <c r="H20" i="5" s="1"/>
  <c r="G19" i="5"/>
  <c r="H19" i="5" s="1"/>
  <c r="G18" i="5"/>
  <c r="H18" i="5" s="1"/>
  <c r="G17" i="5"/>
  <c r="H17" i="5" s="1"/>
  <c r="G87" i="5"/>
  <c r="H87" i="5" s="1"/>
  <c r="G18" i="7"/>
  <c r="G14" i="7"/>
  <c r="G16" i="7"/>
  <c r="F24" i="7"/>
  <c r="F20" i="7"/>
  <c r="G10" i="7"/>
  <c r="G42" i="5"/>
  <c r="H42" i="5" s="1"/>
  <c r="E21" i="7" l="1"/>
  <c r="G32" i="7"/>
  <c r="G31" i="7" s="1"/>
  <c r="E9" i="7"/>
  <c r="E23" i="7"/>
  <c r="H79" i="5"/>
  <c r="E25" i="7"/>
  <c r="E11" i="7"/>
  <c r="G76" i="5"/>
  <c r="H76" i="5" s="1"/>
  <c r="G66" i="5" l="1"/>
  <c r="H66" i="5" s="1"/>
  <c r="G67" i="5"/>
  <c r="H67" i="5" s="1"/>
  <c r="G68" i="5"/>
  <c r="H68" i="5" s="1"/>
  <c r="G69" i="5"/>
  <c r="H69" i="5" s="1"/>
  <c r="G70" i="5"/>
  <c r="H70" i="5" s="1"/>
  <c r="G71" i="5"/>
  <c r="H71" i="5" s="1"/>
  <c r="G72" i="5"/>
  <c r="H72" i="5" s="1"/>
  <c r="G73" i="5"/>
  <c r="H73" i="5" s="1"/>
  <c r="G74" i="5"/>
  <c r="H74" i="5" s="1"/>
  <c r="G75" i="5"/>
  <c r="H75" i="5" s="1"/>
  <c r="G31" i="5"/>
  <c r="H31" i="5" s="1"/>
  <c r="G29" i="5"/>
  <c r="H29" i="5" s="1"/>
  <c r="G30" i="5"/>
  <c r="H30" i="5" s="1"/>
  <c r="G35" i="5" l="1"/>
  <c r="H35" i="5" s="1"/>
  <c r="G34" i="5" l="1"/>
  <c r="H34" i="5" s="1"/>
  <c r="G33" i="5"/>
  <c r="H33" i="5" s="1"/>
  <c r="G26" i="5"/>
  <c r="H26" i="5" s="1"/>
  <c r="G27" i="5"/>
  <c r="H27" i="5" s="1"/>
  <c r="G28" i="5"/>
  <c r="H28" i="5" s="1"/>
  <c r="G25" i="5"/>
  <c r="H25" i="5" s="1"/>
  <c r="G24" i="5"/>
  <c r="H24" i="5" s="1"/>
  <c r="G41" i="5"/>
  <c r="H41" i="5" s="1"/>
  <c r="G40" i="5"/>
  <c r="H40" i="5" s="1"/>
  <c r="G39" i="5"/>
  <c r="H39" i="5" s="1"/>
  <c r="G38" i="5"/>
  <c r="H38" i="5" s="1"/>
  <c r="G37" i="5"/>
  <c r="H37" i="5" s="1"/>
  <c r="G23" i="5"/>
  <c r="H23" i="5" s="1"/>
  <c r="G15" i="5"/>
  <c r="H15" i="5" s="1"/>
  <c r="H14" i="5" s="1"/>
  <c r="H32" i="5" l="1"/>
  <c r="H36" i="5"/>
  <c r="H16" i="5"/>
  <c r="F16" i="7"/>
  <c r="F32" i="7" s="1"/>
  <c r="G86" i="5"/>
  <c r="H86" i="5" s="1"/>
  <c r="H85" i="5" s="1"/>
  <c r="G78" i="5"/>
  <c r="H78" i="5" s="1"/>
  <c r="G77" i="5"/>
  <c r="H77" i="5" s="1"/>
  <c r="H65" i="5" s="1"/>
  <c r="G48" i="5"/>
  <c r="H48" i="5" s="1"/>
  <c r="H47" i="5" s="1"/>
  <c r="G13" i="5"/>
  <c r="H13" i="5" s="1"/>
  <c r="H12" i="5" s="1"/>
  <c r="G45" i="5"/>
  <c r="G44" i="5"/>
  <c r="H44" i="5" s="1"/>
  <c r="G14" i="6"/>
  <c r="H14" i="6" s="1"/>
  <c r="G15" i="6"/>
  <c r="H15" i="6" s="1"/>
  <c r="G16" i="6"/>
  <c r="H16" i="6" s="1"/>
  <c r="G17" i="6"/>
  <c r="H17" i="6" s="1"/>
  <c r="G18" i="6"/>
  <c r="H18" i="6" s="1"/>
  <c r="G19" i="6"/>
  <c r="H19" i="6" s="1"/>
  <c r="G20" i="6"/>
  <c r="H20" i="6" s="1"/>
  <c r="G21" i="6"/>
  <c r="H21" i="6" s="1"/>
  <c r="G22" i="6"/>
  <c r="H22" i="6" s="1"/>
  <c r="G23" i="6"/>
  <c r="H23" i="6" s="1"/>
  <c r="G24" i="6"/>
  <c r="H24" i="6" s="1"/>
  <c r="G25" i="6"/>
  <c r="H25" i="6" s="1"/>
  <c r="G26" i="6"/>
  <c r="H26" i="6" s="1"/>
  <c r="G27" i="6"/>
  <c r="H27" i="6" s="1"/>
  <c r="G28" i="6"/>
  <c r="H28" i="6" s="1"/>
  <c r="G29" i="6"/>
  <c r="H29" i="6" s="1"/>
  <c r="G30" i="6"/>
  <c r="H30" i="6" s="1"/>
  <c r="G31" i="6"/>
  <c r="H31" i="6" s="1"/>
  <c r="G32" i="6"/>
  <c r="H32" i="6" s="1"/>
  <c r="G33" i="6"/>
  <c r="H33" i="6" s="1"/>
  <c r="G34" i="6"/>
  <c r="H34" i="6" s="1"/>
  <c r="G35" i="6"/>
  <c r="H35" i="6" s="1"/>
  <c r="G36" i="6"/>
  <c r="H36" i="6" s="1"/>
  <c r="G37" i="6"/>
  <c r="H37" i="6" s="1"/>
  <c r="G38" i="6"/>
  <c r="H38" i="6" s="1"/>
  <c r="G39" i="6"/>
  <c r="H39" i="6" s="1"/>
  <c r="H40" i="6" l="1"/>
  <c r="H45" i="5"/>
  <c r="H43" i="5" l="1"/>
  <c r="H88" i="5" s="1"/>
  <c r="F31" i="7"/>
  <c r="K32" i="7"/>
  <c r="J32" i="7"/>
  <c r="H32" i="7"/>
  <c r="I32" i="7"/>
  <c r="E31" i="7" l="1"/>
  <c r="E15" i="7"/>
  <c r="E19" i="7"/>
  <c r="K31" i="7"/>
  <c r="J31" i="7"/>
  <c r="E13" i="7"/>
  <c r="E17" i="7"/>
  <c r="I31" i="7"/>
  <c r="H31" i="7"/>
</calcChain>
</file>

<file path=xl/sharedStrings.xml><?xml version="1.0" encoding="utf-8"?>
<sst xmlns="http://schemas.openxmlformats.org/spreadsheetml/2006/main" count="458" uniqueCount="328">
  <si>
    <t>ITEM</t>
  </si>
  <si>
    <t>DESCRIÇÃO</t>
  </si>
  <si>
    <t>QUANTIDADE</t>
  </si>
  <si>
    <t>UNIDADE</t>
  </si>
  <si>
    <t>PLANILHA ORÇAMENTÁRIA DE CUSTOS</t>
  </si>
  <si>
    <t>CÓDIGO</t>
  </si>
  <si>
    <t>DIRETA</t>
  </si>
  <si>
    <t>INDIRETA</t>
  </si>
  <si>
    <t>(    )</t>
  </si>
  <si>
    <t>LDI</t>
  </si>
  <si>
    <t>PREÇO TOTAL</t>
  </si>
  <si>
    <t>CREA</t>
  </si>
  <si>
    <t xml:space="preserve">FORMA DE EXECUÇÃO: </t>
  </si>
  <si>
    <t>Carimbo e assinatura do engenheiro responsável técnico pela elaboração da planilha</t>
  </si>
  <si>
    <t>Carimbo e assinatura do prefeito</t>
  </si>
  <si>
    <t>PREÇO UNITÁRIO S/ LDI</t>
  </si>
  <si>
    <t>PREÇO UNITÁRIO C/ LDI</t>
  </si>
  <si>
    <r>
      <t xml:space="preserve">LOCAL: </t>
    </r>
    <r>
      <rPr>
        <b/>
        <sz val="10"/>
        <color indexed="10"/>
        <rFont val="Arial"/>
        <family val="2"/>
      </rPr>
      <t>Rua X, Bairro Y</t>
    </r>
  </si>
  <si>
    <r>
      <t xml:space="preserve">REGIÃO/MÊS DE REFERÊNCIA: </t>
    </r>
    <r>
      <rPr>
        <b/>
        <sz val="10"/>
        <color indexed="10"/>
        <rFont val="Arial"/>
        <family val="2"/>
      </rPr>
      <t>Região Central - Junho/09</t>
    </r>
  </si>
  <si>
    <r>
      <t xml:space="preserve">PRAZO DE EXECUÇÃO: </t>
    </r>
    <r>
      <rPr>
        <b/>
        <sz val="10"/>
        <color indexed="10"/>
        <rFont val="Arial"/>
        <family val="2"/>
      </rPr>
      <t>XX Meses</t>
    </r>
  </si>
  <si>
    <r>
      <t xml:space="preserve">(  </t>
    </r>
    <r>
      <rPr>
        <b/>
        <sz val="10"/>
        <color indexed="10"/>
        <rFont val="Arial"/>
        <family val="2"/>
      </rPr>
      <t xml:space="preserve">x </t>
    </r>
    <r>
      <rPr>
        <b/>
        <sz val="10"/>
        <rFont val="Arial"/>
        <family val="2"/>
      </rPr>
      <t xml:space="preserve"> )</t>
    </r>
  </si>
  <si>
    <r>
      <t xml:space="preserve">FOLHA Nº: </t>
    </r>
    <r>
      <rPr>
        <b/>
        <sz val="10"/>
        <color indexed="10"/>
        <rFont val="Arial"/>
        <family val="2"/>
      </rPr>
      <t>01/01</t>
    </r>
  </si>
  <si>
    <r>
      <t xml:space="preserve">DATA: </t>
    </r>
    <r>
      <rPr>
        <b/>
        <sz val="10"/>
        <color indexed="10"/>
        <rFont val="Arial"/>
        <family val="2"/>
      </rPr>
      <t>dd/mm/aa</t>
    </r>
  </si>
  <si>
    <t>IIO-BAR-046</t>
  </si>
  <si>
    <t>BARRACÃO DE OBRA</t>
  </si>
  <si>
    <t>M2</t>
  </si>
  <si>
    <t>1.1</t>
  </si>
  <si>
    <t>IIO-001</t>
  </si>
  <si>
    <t>INSTALAÇÕES INICIAIS DA OBRA</t>
  </si>
  <si>
    <t>1.2</t>
  </si>
  <si>
    <t>IIO-PLA-005</t>
  </si>
  <si>
    <t>FORNECIMENTO E COLOCAÇÃO DE PLACA DE OBRA EM CHAPA GALVANIZADA (3,00 X 1,50 M) - GOVERNO DO ESTADO</t>
  </si>
  <si>
    <t>UN</t>
  </si>
  <si>
    <t>OBR-001</t>
  </si>
  <si>
    <t>OBRAS VIÁRIAS</t>
  </si>
  <si>
    <t>2.1</t>
  </si>
  <si>
    <t>2.2</t>
  </si>
  <si>
    <t>2.3</t>
  </si>
  <si>
    <t>2.4</t>
  </si>
  <si>
    <t>2.5</t>
  </si>
  <si>
    <t>2.6</t>
  </si>
  <si>
    <t>2.7</t>
  </si>
  <si>
    <t>2.8</t>
  </si>
  <si>
    <t>2.9</t>
  </si>
  <si>
    <t>OBR-VIA-130</t>
  </si>
  <si>
    <t>REGULARIZAÇÃO DO SUBLEITO COM PROCTOR INTERMEDIÁRIO</t>
  </si>
  <si>
    <r>
      <t xml:space="preserve">OBRA: </t>
    </r>
    <r>
      <rPr>
        <b/>
        <sz val="10"/>
        <color indexed="10"/>
        <rFont val="Arial"/>
        <family val="2"/>
      </rPr>
      <t>Pavimentação asfáltica em C.B.U.Q</t>
    </r>
  </si>
  <si>
    <t>OBR-VIA-145</t>
  </si>
  <si>
    <t>M3</t>
  </si>
  <si>
    <t>TRANSPORTE DE MATERIAL DE JAZIDA PARA CONSERVAÇÃO DMT DE 0 A 10 KM</t>
  </si>
  <si>
    <t>OBR-VIA-315</t>
  </si>
  <si>
    <t>M3XKM</t>
  </si>
  <si>
    <t>OBR-VIA-345</t>
  </si>
  <si>
    <t>TRANSPORTE DE AGREGADO DMT DE 0 A 10 KM</t>
  </si>
  <si>
    <t>OBR-VIA-435</t>
  </si>
  <si>
    <t>TXKM</t>
  </si>
  <si>
    <t>OBR-VIA-165</t>
  </si>
  <si>
    <t>OBR-VIA-160</t>
  </si>
  <si>
    <t>EXECUÇÃO DE IMPRIMAÇÃO COM MATERIAL BETUMINOSO, INCLUINDO FORNECIMENTO E TRANSPORTE DO MATERIAL BETUMINOSO DENTRO DO CANTEIRO DE OBRAS</t>
  </si>
  <si>
    <t>EXECUÇÃO DE PINTURA DE LIGAÇÃO COM MATERIAL BETUMINOSO, INCLUINDO FORNECIMENTO E TRANSPORTE DO MATERIAL BETUMINOSO DENTRO DO CANTEIRO DE OBRAS</t>
  </si>
  <si>
    <t>OBR-VIA-180</t>
  </si>
  <si>
    <t>EXECUÇÃO DE CONCRETO BETUMINOSO USINADO A QUENTE (CBUQ) COM MATERIAL BETUMINOSO, INCLUINDO FORNECIMENTO DOS AGREGADOS E TRANSPORTE DO MATERIAL BETUMINOSO DENTRO DO CANTEIRO DE OBRAS</t>
  </si>
  <si>
    <t>OBR-VIA-375</t>
  </si>
  <si>
    <t>TRANSPORTE DE PMF/CBUQ PARA CONSERVAÇÃO DMT 0 A 10 KM</t>
  </si>
  <si>
    <t>DRE-001</t>
  </si>
  <si>
    <t xml:space="preserve">DRENAGEM  </t>
  </si>
  <si>
    <t>3.1</t>
  </si>
  <si>
    <t>SARJETA TIPO 1 - 50 X 5 CM, I = 3 %, PADRÃO DEOP-MG</t>
  </si>
  <si>
    <t>DRE-SAR-005</t>
  </si>
  <si>
    <t>M</t>
  </si>
  <si>
    <t>URB-MFC-005</t>
  </si>
  <si>
    <t>URB-001</t>
  </si>
  <si>
    <t>4.1</t>
  </si>
  <si>
    <t xml:space="preserve">URBANIZAÇÃO E OBRAS COMPLEMENTARES                          </t>
  </si>
  <si>
    <t>MEIO-FIO DE CONCRETO PRÉ-MOLDADO TIPO A - (12 X 16,7 X 35) CM</t>
  </si>
  <si>
    <t>TOTAL GERAL DA OBRA</t>
  </si>
  <si>
    <r>
      <t xml:space="preserve">PREFEITURA: </t>
    </r>
    <r>
      <rPr>
        <b/>
        <sz val="10"/>
        <color indexed="10"/>
        <rFont val="Arial"/>
        <family val="2"/>
      </rPr>
      <t>Nome da Prefeitura</t>
    </r>
    <r>
      <rPr>
        <b/>
        <sz val="10"/>
        <rFont val="Arial"/>
        <family val="2"/>
      </rPr>
      <t xml:space="preserve"> </t>
    </r>
  </si>
  <si>
    <t>TRANSPORTE DE MATERIAL DE QUALQUER NATUREZA DMT ACIMA DE 40 KM (DMT = 350 KM)</t>
  </si>
  <si>
    <t xml:space="preserve">EXECUÇÃO DE BASE DE SOLO ESTABILIZADO GRANULOMETRICAMENTE SEM MISTURA COM PROCTOR INTERMEDIÁRIO, INCLUINDO ESCAVAÇÃO, CARGA, DESCARGA, ESPALHAMENTO E COMPACTAÇÃO DO MATERIAL; EXCLUSIVE AQUISIÇÃO DO MATERIAL (E = 15 CM) </t>
  </si>
  <si>
    <t>Os valores dos quantitativos da planilha são meramente ilustrativos</t>
  </si>
  <si>
    <t>MODELO</t>
  </si>
  <si>
    <t>1.0</t>
  </si>
  <si>
    <t>2.0</t>
  </si>
  <si>
    <t>M²</t>
  </si>
  <si>
    <t>FOLHA Nº: 01/01</t>
  </si>
  <si>
    <t>(  x   )</t>
  </si>
  <si>
    <t>PREFEITURA: São João do Paraíso-MG</t>
  </si>
  <si>
    <t>CRONOGRAMA FÍSICO-FINANCEIRO</t>
  </si>
  <si>
    <t>PREFEITURA: MUNICIPAL DE SÃO JOÃO DO PARAÍSO</t>
  </si>
  <si>
    <t>ETAPAS/DESCRIÇÃO</t>
  </si>
  <si>
    <t>FÍSICO/ FINANCEIRO</t>
  </si>
  <si>
    <t>TOTAL  ETAPAS</t>
  </si>
  <si>
    <t>MÊS 1</t>
  </si>
  <si>
    <t>MÊS 3</t>
  </si>
  <si>
    <t>MÊS 4</t>
  </si>
  <si>
    <t>MÊS 5</t>
  </si>
  <si>
    <t>MÊS 6</t>
  </si>
  <si>
    <t>Físico %</t>
  </si>
  <si>
    <t>Financeiro</t>
  </si>
  <si>
    <t>TOTAL</t>
  </si>
  <si>
    <t xml:space="preserve"> </t>
  </si>
  <si>
    <t>Observações:</t>
  </si>
  <si>
    <t>LOCAL: SÃO JOÃO DO PARAÍSO</t>
  </si>
  <si>
    <t>Engenheiro Civil Responsável Técnico pela elaboração da planilha:                                ROBERTO CÉSAR GOMES DE SOUSA</t>
  </si>
  <si>
    <t xml:space="preserve">TOTAL GERAL DA OBRA:   </t>
  </si>
  <si>
    <t>194.488/D</t>
  </si>
  <si>
    <t xml:space="preserve">ROBERTO CÉSAR GOMES DE SOUSA - ENGENHEIRO CIVIL </t>
  </si>
  <si>
    <r>
      <t xml:space="preserve">Prefeita Municipal de </t>
    </r>
    <r>
      <rPr>
        <sz val="10"/>
        <rFont val="Arial"/>
        <family val="2"/>
      </rPr>
      <t>São João do Paraíso - MG:                                                 SELMA MARIA MORAIS DOS SANTOS</t>
    </r>
  </si>
  <si>
    <t>PINTURA</t>
  </si>
  <si>
    <t>ED-50498</t>
  </si>
  <si>
    <t>3.0</t>
  </si>
  <si>
    <t>ED-50653</t>
  </si>
  <si>
    <t>ED-50168</t>
  </si>
  <si>
    <t>3.2</t>
  </si>
  <si>
    <t>3.3</t>
  </si>
  <si>
    <t xml:space="preserve">FORNECIMENTO E COLOCAÇÃO DE PLACA DE OBRA EM CHAPA GALVANIZADA #26, ESP. 0,45 MM, PLOTADA COM ADESIVO VINÍLICO, AFIXADA COM REBITES 4,8X40 MM, EM ESTRUTURA METÁLICA DE METALON 20X20 MM, ESP. 1,25 MM, INCLUSIVE SUPORTE EM EUCALIPTO AUTOCLAVADO PINTADO COM TINTA PVA DUAS (2) DEMÃOS
</t>
  </si>
  <si>
    <t>ED-16660</t>
  </si>
  <si>
    <t>4.0</t>
  </si>
  <si>
    <t>ELÉTRICO</t>
  </si>
  <si>
    <t>4.2</t>
  </si>
  <si>
    <t>4.3</t>
  </si>
  <si>
    <t>5.0</t>
  </si>
  <si>
    <t>5.1</t>
  </si>
  <si>
    <t>UND</t>
  </si>
  <si>
    <t xml:space="preserve">PREPARAÇÃO PARA EMASSAMENTO OU PINTURA (LÁTEX/ACRÍLICA)EM PAREDE, INCLUSIVE UMA (1) DEMÃO DE SELADOR ACRÍLICO
</t>
  </si>
  <si>
    <t xml:space="preserve">ED-50514 </t>
  </si>
  <si>
    <t>LIMPEZA</t>
  </si>
  <si>
    <t>ED-50266</t>
  </si>
  <si>
    <t>LIMPEZA FINAL PARA ENTREGA DA OBRA</t>
  </si>
  <si>
    <t>6.0</t>
  </si>
  <si>
    <t>6.1</t>
  </si>
  <si>
    <t>6.2</t>
  </si>
  <si>
    <t>7.0</t>
  </si>
  <si>
    <t>7.1</t>
  </si>
  <si>
    <t>7.2</t>
  </si>
  <si>
    <t xml:space="preserve"> BARRA DE APOIO EM AÇO INOX POLIDO PARA LAVATÓRIO DE CANTO, DN 1.1/4" (31,75MM), PARA ACESSIBILIDADE (PMR/PCR), INSTALADO EM PAREDE, INCLUSIVE FORNECIMENTO, INSTALAÇÃO
E ACESSÓRIOS PARA FIXAÇÃO</t>
  </si>
  <si>
    <t>ED-48167</t>
  </si>
  <si>
    <t xml:space="preserve">BARRA DE APOIO EM AÇO INOX POLIDO RETA, DN 1.1/4"
(31,75MM), PARA ACESSIBILIDADE (PMR/PCR), COMPRIMENTO 100CM, INSTALADO EM PAREDE, INCLUSIVE FORNECIMENTO, INSTALAÇÃO E ACESSÓRIOS PARA FIXAÇÃO
</t>
  </si>
  <si>
    <t xml:space="preserve">ED-48161 </t>
  </si>
  <si>
    <t>SELMA MARIA MORAIS DOS SANTOS- PREFEITA MUNICIPAL</t>
  </si>
  <si>
    <t>MURO DIVISÓRIO TIJOLO FURADO E = 10 CM, REBOCADO E PINTADO A LATEX H = 2,20 M, INCLUSIVE SAPATA DE CONCRETO ARMADO FCK = 15 MPA, 50 x 55 CM</t>
  </si>
  <si>
    <t>ED-50407</t>
  </si>
  <si>
    <t>REVESTIMENTOS</t>
  </si>
  <si>
    <t>CHAPISCO DE CIMENTO E AREIA, TRAÇO 1:3 (EXECUÇÃO,
INCLUINDO O FORNECIMENTO E TRANSPORTE DE TODOS OS MATERIAIS)</t>
  </si>
  <si>
    <t>RO-41661</t>
  </si>
  <si>
    <t>RO-41662</t>
  </si>
  <si>
    <t xml:space="preserve">REVESTIMENTO COM CERÂMICA APLICADO EM PISO,
ACABAMENTO ESMALTADO, AMBIENTE EXTERNO
(ANTIDERRAPANTE), PADRÃO EXTRA, DIMENSÃO DA PEÇA ATÉ 2025 CM2, PEI IV, ASSENTAMENTO COM ARGAMASSA INDUSTRIALIZADA, INCLUSIVE REJUNTAMENTO
</t>
  </si>
  <si>
    <t>ED-50544</t>
  </si>
  <si>
    <t xml:space="preserve">RODAPÉ COM REVESTIMENTO EM CERÂMICA ESMALTADA
COMERCIAL, ALTURA 10CM, PEI IV, ASSENTAMENTO COM
ARGAMASSA INDUSTRIALIZADA, INCLUSIVE REJUNTAMENTO
</t>
  </si>
  <si>
    <t>ED-9081</t>
  </si>
  <si>
    <t>ED-50771</t>
  </si>
  <si>
    <t>LAJE PRÉ-MOLDADA, A REVESTIR, INCLUSIVE CAPEAMENTO E = 4 CM, SC = 100 KG/M2, L = 3,00 M</t>
  </si>
  <si>
    <t>ED-50252</t>
  </si>
  <si>
    <t xml:space="preserve">REBOCO DE ARGAMASSA DE CIMENTO E AREIA, TRAÇO 1:5
(EXECUÇÃO, INCLUINDO O FORNECIMENTO E RANSPORTE DE TODOS OS MATERIAIS)
</t>
  </si>
  <si>
    <t>ENGRADAMENTO PARA TELHADO DE FIBROCIMENTO ONDULADA</t>
  </si>
  <si>
    <t>ED-48408</t>
  </si>
  <si>
    <t>COBERTURA EM TELHA METÁLICA GALVANIZADA ONDULADA, TIPO SIMPLES, ESP. 0,50MM, ACABAMENTO NATURAL, INCLUSIVE ACESSÓRIOS PARA FIXAÇÃO, FORNECIMENTO E INSTALAÇÃO</t>
  </si>
  <si>
    <t>ED-13852</t>
  </si>
  <si>
    <t>CALHA DE CHAPA GALVANIZADA Nº. 22 GSG, DESENVOLVIMENTO= 100 CM</t>
  </si>
  <si>
    <t>5.2</t>
  </si>
  <si>
    <t>PORTÃO DE FERRO PADRÃO, EM CHAPA (TIPO LAMBRI),
COLOCADO COM CADEADO</t>
  </si>
  <si>
    <t>ED-50982</t>
  </si>
  <si>
    <t>FORNECIMENTO E ASSENTAMENTO DE PORTA EM ALUMÍNIO, TIPO VENEZIANA, DE ABRIR, ACABAMENTO ANODIZADO NATURAL, INCLUSIVE FECHADURA E MARCO</t>
  </si>
  <si>
    <t>ED-7576</t>
  </si>
  <si>
    <t>FORNECIMENTO E ASSENTAMENTO DE JANELA DE ALUMÍNIO, LINHA SUPREMA ACABAMENTO ANODIZADO, TIPO CORRER COM CONTRAMARCO, INCLUSIVE FORNECIMENTO DE VIDRO LISO DE 4MM, FERRAGENS E ACESSÓRIOS</t>
  </si>
  <si>
    <t xml:space="preserve">ED-50962 </t>
  </si>
  <si>
    <t>8.0</t>
  </si>
  <si>
    <t>8.1</t>
  </si>
  <si>
    <t>8.2</t>
  </si>
  <si>
    <t>PINTURA LÁTEX (PVA) EM PAREDE, DUAS (2) DEMÃOS, EXCLUSIVE SELADOR ACRÍLICO E MASSA CRÍLICA/CORRIDA (PVA)</t>
  </si>
  <si>
    <t>CORTE, DOBRA E MONTAGEM DE AÇO CA-50/60</t>
  </si>
  <si>
    <t xml:space="preserve">ED-48298 </t>
  </si>
  <si>
    <t>KG</t>
  </si>
  <si>
    <t>FORNECIMENTO DE CONCRETO ESTRUTURAL, PREPARADO EM OBRA COM BETONEIRA, COM FCK 25 MPA, INCLUSIVE
LANÇAMENTO, ADENSAMENTO E ACABAMENTO (FUNDAÇÃO)</t>
  </si>
  <si>
    <t>ED-49787</t>
  </si>
  <si>
    <t>ED-49810</t>
  </si>
  <si>
    <t>M³</t>
  </si>
  <si>
    <t>7.3</t>
  </si>
  <si>
    <t>HIDROSSANITÁRIO</t>
  </si>
  <si>
    <t xml:space="preserve">CAIXA D´ÁGUA DE POLIETILENO, CAPACIDADE DE 1.000L,
INCLUSIVE TAMPA, TORNEIRA DE BOIA, EXTRAVASOR, TUBO DE LIMPEZA E ACESSÓRIOS, EXCLUSIVE TUBULAÇÃO DE ENTRADA/SAÍDA DE ÁGUA
</t>
  </si>
  <si>
    <t>ED-49936</t>
  </si>
  <si>
    <t xml:space="preserve">ADAPTADOR SOLDÁVEL DE PVC MARROM COM FLANGES E ANEL PARA CAIXA DÁGUA Ø 50 MM X 1 1/2" </t>
  </si>
  <si>
    <t>FORNECIMENTO E ASSENTAMENTO DE TUBO PVC RÍGIDO
SOLDÁVEL, ÁGUA FRIA, DN 50 MM (1.1/2"), INCLUSIVE CONEXÕES</t>
  </si>
  <si>
    <t>FORNECIMENTO E ASSENTAMENTO DE TUBO PVC RÍGIDO
SOLDÁVEL, ÁGUA FRIA, DN 25 MM (3/4") , INCLUSIVE CONEXÕES</t>
  </si>
  <si>
    <t>ED-50019</t>
  </si>
  <si>
    <t>ED-50022</t>
  </si>
  <si>
    <t xml:space="preserve">ED-49848  </t>
  </si>
  <si>
    <t>FORNECIMENTO E ASSENTAMENTO DE TUBO PVC RÍGIDO
SOLDÁVEL, ÁGUA FRIA, DN 20 MM (1/2"), INCLUSIVE CONEXÕES</t>
  </si>
  <si>
    <t>ED-50018</t>
  </si>
  <si>
    <t>FORNECIMENTO E ASSENTAMENTO DE TUBO PVC RÍGIDO,
COLETOR DE ESGOTO LISO (JEI), DN 100 MM (4"), INCLUSIVE CONEXÕES</t>
  </si>
  <si>
    <t xml:space="preserve">ED-50105 </t>
  </si>
  <si>
    <t>FORNECIMENTO E ASSENTAMENTO DE TUBO PVC RÍGIDO, ESGOTO, PBV - SÉRIE NORMAL, DN 50 MM (2"), INCLUSIVE CONEXÕES</t>
  </si>
  <si>
    <t>CAIXA SIFONADA EM PVC COM GRELHA REDONDA 100 X 100 X 50MM</t>
  </si>
  <si>
    <t>ED-50011</t>
  </si>
  <si>
    <t>ED-50027</t>
  </si>
  <si>
    <t>CAIXA DE ESGOTO DE INSPEÇÃO/PASSAGEM EM ALVENARIA (30X30X30CM), REVESTIMENTO EM ARGAMASSA COM ADITIVO IMPERMEABILIZANTE, COM TAMPA DE CONCRETO, INCLUSIVE ESCAVAÇÃO, REATERRO E TRANSPORTE E RETIRADA DO MATERIAL ESCAVADO (EM CAÇAMBA)</t>
  </si>
  <si>
    <t xml:space="preserve">ED-49870 </t>
  </si>
  <si>
    <t>BACIA SANITÁRIA (VASO) DE LOUÇA CONVENCIONAL, ACESSÍVEL (PCR/PMR), COR BRANCA, COM INSTALAÇÃO DE SÓCULO NA BASE DA BACIA ACOMPANHANDO A PROJEÇÃO DA BASE, NÃO ULTRAPASSANDO ALTURA DE 5CM, ALTURA MÁXIMA DE 46CM(BACIA+ASSENTO), INCLUSIVE ACESSÓRIOS DE FIXAÇÃO/VEDAÇÃO, VÁLVULA DE DESCARGA METÁLICA COM ACIONAMENTO DUPLO, TUBO DE LIGAÇÃO DE LATÃO COM CANOPLA, FORNECIMENTO, INSTALAÇÃO E REJUNTAMENTO,
EXCLUSIVE ASSENTO</t>
  </si>
  <si>
    <t>ED-50301</t>
  </si>
  <si>
    <t>CONSTRUÇÃO DE MURO</t>
  </si>
  <si>
    <t>3.4</t>
  </si>
  <si>
    <t>3.5</t>
  </si>
  <si>
    <t>3.6</t>
  </si>
  <si>
    <t>3.7</t>
  </si>
  <si>
    <t>3.8</t>
  </si>
  <si>
    <t>3.9</t>
  </si>
  <si>
    <t>5.3</t>
  </si>
  <si>
    <t>5.4</t>
  </si>
  <si>
    <t>5.5</t>
  </si>
  <si>
    <t>8.3</t>
  </si>
  <si>
    <t>8.4</t>
  </si>
  <si>
    <t>8.5</t>
  </si>
  <si>
    <t>8.6</t>
  </si>
  <si>
    <t>8.7</t>
  </si>
  <si>
    <t>8.8</t>
  </si>
  <si>
    <t>8.9</t>
  </si>
  <si>
    <t>8.10</t>
  </si>
  <si>
    <t>8.11</t>
  </si>
  <si>
    <t>8.12</t>
  </si>
  <si>
    <t>8.13</t>
  </si>
  <si>
    <t>9.0</t>
  </si>
  <si>
    <t xml:space="preserve">LAVATÓRIO DE CANTO DE LOUÇA BRANCA SEM COLUNA,
TAMANHO PEQUENO, INCLUSIVE ACESSÓRIOS DE FIXAÇÃO COM PARAFUSO CASTELO, VÁLVULA DE ESCOAMENTO DE METAL COM ACABAMENTO CROMADO, SIFÃO DE METAL TIPO COPO COM ACABAMENTO CROMADO, FORNECIMENTO, INSTALAÇÃO E REJUNTAMENTO, EXCLUSIVE TORNEIRA E ENGATE FLEXÍVEL
</t>
  </si>
  <si>
    <t xml:space="preserve">ED-2552 </t>
  </si>
  <si>
    <t>5.6</t>
  </si>
  <si>
    <t xml:space="preserve">CONTRAPISO DESEMPENADO COM ARGAMASSA, TRAÇO 1:3 (CIMENTO E AREIA), ESP. 50MM </t>
  </si>
  <si>
    <t xml:space="preserve">ED-50569 </t>
  </si>
  <si>
    <t>FORMA E DESFORMA DE TÁBUA E SARRAFO, APROVEITAMENTO (3X)</t>
  </si>
  <si>
    <t>ESQUADRIAS</t>
  </si>
  <si>
    <t>ESTRUTURA E ALVENARIA</t>
  </si>
  <si>
    <t>MÊS 2</t>
  </si>
  <si>
    <t>PRAZO DA OBRA: 02MESES</t>
  </si>
  <si>
    <t>ALVENARIA DE VEDAÇÃO COM TIJOLO CERÂMICO FURADO, ESP.14CM, PARA REVESTIMENTO, INCLUSIVE ARGAMASSA PARA ASSENTAMENTO</t>
  </si>
  <si>
    <t>ED-48232</t>
  </si>
  <si>
    <t>9.3</t>
  </si>
  <si>
    <t>LIMPEZA DO TERRENO, INCLUSIVE CAPINA, RASTELAMENTO COM AFASTAMENTO ATÉ 20M E QUEIMA CONTROLADA</t>
  </si>
  <si>
    <t>ED-50703</t>
  </si>
  <si>
    <t>3.10</t>
  </si>
  <si>
    <t xml:space="preserve">ESCAVAÇÃO MANUAL DE VALA COM PROFUNDIDADE MENOR OU IGUAL A 1,5M
</t>
  </si>
  <si>
    <t>ED-51107</t>
  </si>
  <si>
    <t>3.11</t>
  </si>
  <si>
    <t>APILOAMENTO DO FUNDO DE VALAS COM SOQUETE</t>
  </si>
  <si>
    <t>ED-51093</t>
  </si>
  <si>
    <t>3.12</t>
  </si>
  <si>
    <t xml:space="preserve">ATERRO COMPACTADO MANUAL, COM SOQUETE </t>
  </si>
  <si>
    <t>ED-51097</t>
  </si>
  <si>
    <t>3.13</t>
  </si>
  <si>
    <t>ED-51098</t>
  </si>
  <si>
    <t>m³</t>
  </si>
  <si>
    <t xml:space="preserve">ESCAVAÇÃO MECÂNICA EM SOLO MOLE COM DESCARGA DIRETA SOBRE CAMINHÃO
</t>
  </si>
  <si>
    <t>3.14</t>
  </si>
  <si>
    <t>3.15</t>
  </si>
  <si>
    <t xml:space="preserve">CARGA DE MATERIAL DE QUALQUER NATUREZA SOBRE
CAMINHÃO - MECÂNICA
</t>
  </si>
  <si>
    <t>ED-51132</t>
  </si>
  <si>
    <t xml:space="preserve">TRANSPORTE DE MATERIAL DE QUALQUER NATUREZA EM
CAMINHÃO 1 KM &lt; DMT &lt;= 2 KM (DENTRO DO ERÍMETRO
URBANO)
</t>
  </si>
  <si>
    <t xml:space="preserve">REVESTIMENTO COM CERÂMICA APLICADO EM PAREDE,
ACABAMENTO ESMALTADO, AMBIENTE NTERNO/EXTERNO, PADRÃO EXTRA, DIMENSÃO DA PEÇA ATÉ 2025 CM2, PEI III,ASSENTAMENTO COM ARGAMASSA INDUSTRIALIZADA, INCLUSIVE REJUNTAMENTO
</t>
  </si>
  <si>
    <t>LOCAL: Estrada entre São João do Paraíso e Distrito de Boa Sorte</t>
  </si>
  <si>
    <t>RESERVATÓRIO REVESTIDO</t>
  </si>
  <si>
    <t xml:space="preserve">ALVENARIA DE VEDAÇÃO COM BLOCO DE CONCRETO, ESP. 14CM, COM ACABAMENTO APARENTE, INCLUSIVE ARGAMASSA PARA ASSENTAMENTO
</t>
  </si>
  <si>
    <t>LAJE PRÉ-MOLDADA, A REVESTIR, INCLUSIVE CAPEAMENTO E = 4CM, SC = 100 KG/M2, L = 3,00 M</t>
  </si>
  <si>
    <t>9.4</t>
  </si>
  <si>
    <t>FORNECIMENTO DE CONCRETO ESTRUTURAL, PREPARADO EM OBRA COM BETONEIRA, COM FCK 25 MPA, INCLUSIVE
LANÇAMENTO, ADENSAMENTO E ACABAMENTO.</t>
  </si>
  <si>
    <t>9.1</t>
  </si>
  <si>
    <t>ED-48194</t>
  </si>
  <si>
    <t>M129</t>
  </si>
  <si>
    <t>10.0</t>
  </si>
  <si>
    <t>10.1</t>
  </si>
  <si>
    <t>10.2</t>
  </si>
  <si>
    <t>10</t>
  </si>
  <si>
    <t>SETOR ADMINISTRATIVO ESCRITORIO, COPA E BANHEIROS</t>
  </si>
  <si>
    <t>m²</t>
  </si>
  <si>
    <t>IMPERMEABILIZAÇÃO COM MANTA ASFÁLTICA PRÉ-FABRICADA, E = 4 MM (LARGURA= 0,30m)</t>
  </si>
  <si>
    <t>FOSSA SEPTCA, CANALETA E GALPÃO</t>
  </si>
  <si>
    <t>9.5</t>
  </si>
  <si>
    <t xml:space="preserve"> PILAR EM CONCRETO APARENTE 20 MPa, INCLUSIVE ARMAÇÃO, FORMA PLASTIFICADA E DESFORMA
</t>
  </si>
  <si>
    <t>ED-50842</t>
  </si>
  <si>
    <t>6.3</t>
  </si>
  <si>
    <t>SINAPI 100725</t>
  </si>
  <si>
    <t>PINTURA COM TINTA ALQUÍDICA DE FUNDO E ACABAMENTO (ESMALTE SINTÉTICO G M2 CR 23,95
 RAFITE) PULVERIZADA SOBRE SUPERFÍCIES METÁLICAS (EXCETO PERFIL) EXECUTADO EM OBRA (POR DEMÃO). AF_01/2020_P</t>
  </si>
  <si>
    <t>DATA: 29/10/2022</t>
  </si>
  <si>
    <t>VALOR DA OBRA: 299.409,75 R$</t>
  </si>
  <si>
    <t>ELETRODUTO FLEXÍVEL CORRUGADO, PVC, ANTI-CHAMA, DN 25MM (3/4"), APLICADO EM ALVENARIA, EXCLUSIVE RASGO</t>
  </si>
  <si>
    <t>ED-17952</t>
  </si>
  <si>
    <t>CONJUNTO DE UMA (1) TOMADA PADRÃO, TRÊS (3) POLOS, CORRENTE 10A, TENSÃO 250V, (2P+T/10A-250V), COM PLACA 4"X2"DE UM (1) POSTO, INCLUSIVE FORNECIMENTO, INSTALAÇÃO, SUPORTE, MÓDULO E PLACA</t>
  </si>
  <si>
    <t>ED-15748</t>
  </si>
  <si>
    <t>CONJUNTO DE UM (1) INTERRUPTOR SIMPLES, CORRENTE 10A,TENSÃO 250V, (10A-250V), COM PLACA 4"X2" DE UM (1) POSTO,INCLUSIVE FORNECIMENTO, INSTALAÇÃO, SUPORTE, MÓDULO EPLACA</t>
  </si>
  <si>
    <t>ED-15733</t>
  </si>
  <si>
    <t>ED-48946</t>
  </si>
  <si>
    <t>CABO DE COBRE FLEXÍVEL, CLASSE 5, ISOLAMENTO TIPO LSHF/ATOX, NÃO HALOGENADO, ANTICHAMA, TERMOPLÁSTICO,UNIPOLAR, SEÇÃO 1,5 MM2, 70°C, 450/750V</t>
  </si>
  <si>
    <t>7.4</t>
  </si>
  <si>
    <t>ED-48947</t>
  </si>
  <si>
    <t>CABO DE COBRE FLEXÍVEL, CLASSE 5, ISOLAMENTO TIPO LSHF/ATOX, NÃO HALOGENADO, ANTICHAMA, TERMOPLÁSTICO,UNIPOLAR, SEÇÃO 2,5 MM2, 70°C, 450/750V</t>
  </si>
  <si>
    <t>7.5</t>
  </si>
  <si>
    <t>LUMINÁRIA PLAFON REDONDO DE VIDRO JATEADO REDONDO COMPLETA, DIÂMETRO 25 CM, PARA UMA (1) LÂMPADA LED,POTÊNCIA 9W, BULBO A60, FORNECIMENTO E INSTALAÇÃO,INCLUSIVE BASE E LÂMPADA</t>
  </si>
  <si>
    <t>ED-13356</t>
  </si>
  <si>
    <t>CABO DE COBRE FLEXÍVEL, CLASSE 5, ISOLAMENTO TIPO LSHF/ATOX, NÃO HALOGENADO, ANTICHAMA, TERMOPLÁSTICO,UNIPOLAR, SEÇÃO 10 MM2, 70°C, 450/750V</t>
  </si>
  <si>
    <t>ED-48966</t>
  </si>
  <si>
    <t xml:space="preserve"> ELETRODUTO DE PVC RÍGIDO ROSCÁVEL, DN 32 MM (1.1/4"),INCLUSIVE CONEXÕES, SUPORTES E FIXAÇÃO
</t>
  </si>
  <si>
    <t>ED-49309</t>
  </si>
  <si>
    <t xml:space="preserve">ELETRODUTO DE PVC RÍGIDO ROSCÁVEL, DN 25 MM (1"),
INCLUSIVE CONEXÕES, SUPORTES E FIXAÇÃO
</t>
  </si>
  <si>
    <t>ED-49310</t>
  </si>
  <si>
    <t>7.6</t>
  </si>
  <si>
    <t>7.7</t>
  </si>
  <si>
    <t xml:space="preserve"> DISJUNTOR MONOPOLAR TERMOMAGNÉTICO 5KA, DE 16A</t>
  </si>
  <si>
    <t>ED-49230</t>
  </si>
  <si>
    <t>DISJUNTOR MONOPOLAR TERMOMAGNÉTICO 5KA, DE 25A</t>
  </si>
  <si>
    <t xml:space="preserve">ED-49232 </t>
  </si>
  <si>
    <t>7.8</t>
  </si>
  <si>
    <t>7.9</t>
  </si>
  <si>
    <t>7.10</t>
  </si>
  <si>
    <t>DISJUNTOR BIPOLAR TERMOMAGNÉTICO 5KA, DE 16A</t>
  </si>
  <si>
    <t>ED-49270</t>
  </si>
  <si>
    <t>DISJUNTOR TRIPOLAR TERMOMAGNÉTICO 5KA, DE 20A</t>
  </si>
  <si>
    <t>ED-49284</t>
  </si>
  <si>
    <t>DISJUNTOR TRIPOLAR TERMOMAGNÉTICO 5KA, DE 25A</t>
  </si>
  <si>
    <t>ED-49285</t>
  </si>
  <si>
    <t>7.11</t>
  </si>
  <si>
    <t xml:space="preserve"> DISJUNTOR BIPOLAR TERMOMAGNÉTICO 5KA, DE 20A</t>
  </si>
  <si>
    <t>ED-49271</t>
  </si>
  <si>
    <t>7.12</t>
  </si>
  <si>
    <t xml:space="preserve"> QUADRO DE DISTRIBUIÇÃO PARA 12 MÓDULOS COM
BARRAMENTO E CHAVE</t>
  </si>
  <si>
    <t xml:space="preserve">ED-49499 </t>
  </si>
  <si>
    <t>7.13</t>
  </si>
  <si>
    <t xml:space="preserve"> SINAPI 101666 </t>
  </si>
  <si>
    <t>REGIÃO/MÊS DE REFERÊNCIA: SEINFRA REGIÃO NORTE 06/2022 PREÇO DE CUSTO SEM DESONERAÇÃO FISCAL E SINAPI 11/2022</t>
  </si>
  <si>
    <t>PRAZO DE EXECUÇÃO: 2 meses</t>
  </si>
  <si>
    <t>REFLETOR RETANGULAR FECHADO, COM LÂMPADA VAPOR METÁLICO 400 W - FORNECIMENTO E INSTALAÇÃO. AF_08/2020</t>
  </si>
  <si>
    <t>OBRA:PRIMEIRA ETAPA DA CONSTRUÇÃO DA UTC (USINA DE TRIAGEM E COMPOSTAGEM</t>
  </si>
  <si>
    <t>OBRA: PRIMEIRA ETAPA DA CONSTRUÇÃO DA UTC (USINA DE TRIAGEM E COMPOSTAGEM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</si>
</sst>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R$ &quot;#,##0.00"/>
  </numFmts>
  <fonts count="28" x14ac:knownFonts="1">
    <font>
      <sz val="10"/>
      <name val="Arial"/>
    </font>
    <font>
      <sz val="10"/>
      <name val="Arial"/>
      <family val="2"/>
    </font>
    <font>
      <sz val="8"/>
      <name val="Arial"/>
      <family val="2"/>
    </font>
    <font>
      <b/>
      <sz val="10"/>
      <name val="Arial"/>
      <family val="2"/>
    </font>
    <font>
      <b/>
      <sz val="12"/>
      <name val="Arial"/>
      <family val="2"/>
    </font>
    <font>
      <sz val="10"/>
      <name val="Arial"/>
      <family val="2"/>
    </font>
    <font>
      <sz val="8"/>
      <color indexed="8"/>
      <name val="Arial"/>
      <family val="2"/>
    </font>
    <font>
      <b/>
      <sz val="10"/>
      <color indexed="10"/>
      <name val="Arial"/>
      <family val="2"/>
    </font>
    <font>
      <sz val="10"/>
      <color indexed="8"/>
      <name val="Arial"/>
      <family val="2"/>
    </font>
    <font>
      <b/>
      <sz val="8"/>
      <name val="Arial"/>
      <family val="2"/>
    </font>
    <font>
      <b/>
      <sz val="8"/>
      <color indexed="12"/>
      <name val="Arial"/>
      <family val="2"/>
    </font>
    <font>
      <sz val="8"/>
      <color indexed="12"/>
      <name val="Arial"/>
      <family val="2"/>
    </font>
    <font>
      <b/>
      <sz val="10"/>
      <color indexed="8"/>
      <name val="Arial"/>
      <family val="2"/>
    </font>
    <font>
      <b/>
      <sz val="8"/>
      <color indexed="8"/>
      <name val="Arial"/>
      <family val="2"/>
    </font>
    <font>
      <sz val="8"/>
      <color indexed="8"/>
      <name val="Arial"/>
      <family val="2"/>
    </font>
    <font>
      <sz val="7"/>
      <name val="Arial"/>
      <family val="2"/>
    </font>
    <font>
      <b/>
      <sz val="14"/>
      <color indexed="8"/>
      <name val="Arial"/>
      <family val="2"/>
    </font>
    <font>
      <b/>
      <sz val="14"/>
      <name val="Arial"/>
      <family val="2"/>
    </font>
    <font>
      <b/>
      <sz val="10"/>
      <name val="Calibri"/>
      <family val="2"/>
    </font>
    <font>
      <sz val="10"/>
      <name val="Arial"/>
      <family val="2"/>
    </font>
    <font>
      <sz val="10"/>
      <name val="Calibri"/>
      <family val="2"/>
    </font>
    <font>
      <sz val="9"/>
      <color indexed="8"/>
      <name val="Arial"/>
      <family val="2"/>
    </font>
    <font>
      <sz val="9"/>
      <name val="Arial"/>
      <family val="2"/>
    </font>
    <font>
      <b/>
      <sz val="9"/>
      <color indexed="8"/>
      <name val="Arial"/>
      <family val="2"/>
    </font>
    <font>
      <b/>
      <sz val="9"/>
      <name val="Arial"/>
      <family val="2"/>
    </font>
    <font>
      <sz val="8"/>
      <color theme="1"/>
      <name val="Arial"/>
      <family val="2"/>
    </font>
    <font>
      <sz val="10"/>
      <color theme="1"/>
      <name val="Calibri"/>
      <family val="2"/>
    </font>
    <font>
      <sz val="10"/>
      <color theme="1"/>
      <name val="Arial"/>
      <family val="2"/>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D8D8D8"/>
        <bgColor rgb="FFD8D8D8"/>
      </patternFill>
    </fill>
    <fill>
      <patternFill patternType="solid">
        <fgColor theme="0" tint="-0.14999847407452621"/>
        <bgColor indexed="64"/>
      </patternFill>
    </fill>
  </fills>
  <borders count="7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bottom/>
      <diagonal/>
    </border>
    <border>
      <left style="thin">
        <color rgb="FF000000"/>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164" fontId="1" fillId="0" borderId="0" applyFont="0" applyFill="0" applyBorder="0" applyAlignment="0" applyProtection="0"/>
    <xf numFmtId="164" fontId="19" fillId="0" borderId="0" applyFont="0" applyFill="0" applyBorder="0" applyAlignment="0" applyProtection="0"/>
    <xf numFmtId="0" fontId="5" fillId="0" borderId="0"/>
  </cellStyleXfs>
  <cellXfs count="291">
    <xf numFmtId="0" fontId="0" fillId="0" borderId="0" xfId="0"/>
    <xf numFmtId="0" fontId="0" fillId="0" borderId="0" xfId="0"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0" xfId="0" applyFont="1" applyAlignment="1">
      <alignment vertical="center"/>
    </xf>
    <xf numFmtId="0" fontId="3" fillId="0" borderId="4" xfId="0" applyFont="1" applyBorder="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8" fillId="0" borderId="0" xfId="0" applyFont="1"/>
    <xf numFmtId="0" fontId="2" fillId="0" borderId="8" xfId="0" applyFont="1" applyBorder="1" applyAlignment="1">
      <alignment horizontal="center" vertical="center" wrapText="1"/>
    </xf>
    <xf numFmtId="49" fontId="6" fillId="0" borderId="9" xfId="0" applyNumberFormat="1" applyFont="1" applyBorder="1" applyAlignment="1">
      <alignment horizontal="center" vertical="center" wrapText="1"/>
    </xf>
    <xf numFmtId="0" fontId="6" fillId="0" borderId="9" xfId="0" applyFont="1" applyBorder="1" applyAlignment="1">
      <alignment horizontal="left" vertical="center" wrapText="1"/>
    </xf>
    <xf numFmtId="2" fontId="2" fillId="0" borderId="9" xfId="2" applyNumberFormat="1" applyFont="1" applyFill="1" applyBorder="1" applyAlignment="1">
      <alignment horizontal="center" vertical="center" wrapText="1"/>
    </xf>
    <xf numFmtId="4" fontId="2" fillId="0" borderId="9" xfId="0" applyNumberFormat="1" applyFont="1" applyBorder="1" applyAlignment="1">
      <alignment horizontal="center" vertical="center" wrapText="1"/>
    </xf>
    <xf numFmtId="4" fontId="2" fillId="0" borderId="10" xfId="0" applyNumberFormat="1" applyFont="1" applyBorder="1" applyAlignment="1">
      <alignment horizontal="center" vertical="center" wrapText="1"/>
    </xf>
    <xf numFmtId="164" fontId="2" fillId="0" borderId="9" xfId="2" applyFont="1" applyFill="1" applyBorder="1" applyAlignment="1">
      <alignment horizontal="center" vertical="center" wrapText="1"/>
    </xf>
    <xf numFmtId="4" fontId="2" fillId="0" borderId="11" xfId="0" applyNumberFormat="1" applyFont="1" applyBorder="1" applyAlignment="1">
      <alignment horizontal="center" vertical="center" wrapText="1"/>
    </xf>
    <xf numFmtId="4" fontId="2" fillId="0" borderId="12" xfId="0" applyNumberFormat="1" applyFont="1" applyBorder="1" applyAlignment="1">
      <alignment horizontal="center" vertical="center" wrapText="1"/>
    </xf>
    <xf numFmtId="49" fontId="6" fillId="0" borderId="13"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0" fontId="6" fillId="0" borderId="11" xfId="0" applyFont="1" applyBorder="1" applyAlignment="1">
      <alignment horizontal="left" vertical="center" wrapText="1"/>
    </xf>
    <xf numFmtId="2" fontId="2" fillId="0" borderId="11" xfId="2" applyNumberFormat="1" applyFont="1" applyFill="1" applyBorder="1" applyAlignment="1">
      <alignment horizontal="center" vertical="center" wrapText="1"/>
    </xf>
    <xf numFmtId="0" fontId="10" fillId="0" borderId="14" xfId="0" applyFont="1" applyBorder="1" applyAlignment="1">
      <alignment horizontal="center" vertical="center" wrapText="1"/>
    </xf>
    <xf numFmtId="49" fontId="10" fillId="0" borderId="15" xfId="0" applyNumberFormat="1" applyFont="1" applyBorder="1" applyAlignment="1">
      <alignment horizontal="center" vertical="center" wrapText="1"/>
    </xf>
    <xf numFmtId="0" fontId="10" fillId="0" borderId="15" xfId="0" applyFont="1" applyBorder="1" applyAlignment="1">
      <alignment horizontal="left" vertical="center" wrapText="1"/>
    </xf>
    <xf numFmtId="2" fontId="11" fillId="0" borderId="15" xfId="2" applyNumberFormat="1" applyFont="1" applyFill="1" applyBorder="1" applyAlignment="1">
      <alignment horizontal="center" vertical="center" wrapText="1"/>
    </xf>
    <xf numFmtId="4" fontId="11" fillId="0" borderId="15" xfId="0" applyNumberFormat="1" applyFont="1" applyBorder="1" applyAlignment="1">
      <alignment horizontal="center" vertical="center" wrapText="1"/>
    </xf>
    <xf numFmtId="4" fontId="11" fillId="0" borderId="16" xfId="0" applyNumberFormat="1" applyFont="1" applyBorder="1" applyAlignment="1">
      <alignment horizontal="center" vertical="center" wrapText="1"/>
    </xf>
    <xf numFmtId="0" fontId="11" fillId="0" borderId="8" xfId="0" applyFont="1" applyBorder="1" applyAlignment="1">
      <alignment horizontal="center" vertical="center" wrapText="1"/>
    </xf>
    <xf numFmtId="49" fontId="11" fillId="0" borderId="9" xfId="0" applyNumberFormat="1" applyFont="1" applyBorder="1" applyAlignment="1">
      <alignment horizontal="center" vertical="center" wrapText="1"/>
    </xf>
    <xf numFmtId="0" fontId="11" fillId="0" borderId="9" xfId="0" applyFont="1" applyBorder="1" applyAlignment="1">
      <alignment horizontal="left" vertical="center" wrapText="1"/>
    </xf>
    <xf numFmtId="2" fontId="11" fillId="0" borderId="9" xfId="2" applyNumberFormat="1" applyFont="1" applyFill="1" applyBorder="1" applyAlignment="1">
      <alignment horizontal="center" vertical="center" wrapText="1"/>
    </xf>
    <xf numFmtId="4" fontId="11" fillId="0" borderId="9" xfId="0" applyNumberFormat="1" applyFont="1" applyBorder="1" applyAlignment="1">
      <alignment horizontal="center" vertical="center" wrapText="1"/>
    </xf>
    <xf numFmtId="4" fontId="11" fillId="0" borderId="10" xfId="0" applyNumberFormat="1" applyFont="1" applyBorder="1" applyAlignment="1">
      <alignment horizontal="center" vertical="center" wrapText="1"/>
    </xf>
    <xf numFmtId="0" fontId="10" fillId="0" borderId="8" xfId="0" applyFont="1" applyBorder="1" applyAlignment="1">
      <alignment horizontal="center" vertical="center" wrapText="1"/>
    </xf>
    <xf numFmtId="49" fontId="10" fillId="0" borderId="9" xfId="0" applyNumberFormat="1" applyFont="1" applyBorder="1" applyAlignment="1">
      <alignment horizontal="center" vertical="center" wrapText="1"/>
    </xf>
    <xf numFmtId="0" fontId="10" fillId="0" borderId="9" xfId="0" applyFont="1" applyBorder="1" applyAlignment="1">
      <alignment horizontal="left" vertical="center" wrapText="1"/>
    </xf>
    <xf numFmtId="0" fontId="11" fillId="0" borderId="9" xfId="0" applyFont="1" applyBorder="1" applyAlignment="1">
      <alignment horizontal="center" vertical="center" wrapText="1"/>
    </xf>
    <xf numFmtId="0" fontId="9" fillId="0" borderId="0" xfId="0" applyFont="1" applyAlignment="1">
      <alignment horizontal="center" vertical="center" wrapText="1"/>
    </xf>
    <xf numFmtId="4" fontId="9" fillId="0" borderId="0" xfId="0" applyNumberFormat="1" applyFont="1" applyAlignment="1">
      <alignment horizontal="center" vertical="center" wrapText="1"/>
    </xf>
    <xf numFmtId="4" fontId="10" fillId="0" borderId="17" xfId="0" applyNumberFormat="1" applyFont="1" applyBorder="1" applyAlignment="1">
      <alignment horizontal="center" vertical="center" wrapText="1"/>
    </xf>
    <xf numFmtId="4" fontId="0" fillId="0" borderId="0" xfId="0" applyNumberFormat="1"/>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left"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8"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10" fontId="12" fillId="0" borderId="18" xfId="1" applyNumberFormat="1" applyFont="1" applyFill="1" applyBorder="1" applyAlignment="1">
      <alignment horizontal="center" vertical="center"/>
    </xf>
    <xf numFmtId="10" fontId="7" fillId="0" borderId="18" xfId="1" applyNumberFormat="1" applyFont="1" applyFill="1" applyBorder="1" applyAlignment="1">
      <alignment horizontal="center" vertical="center"/>
    </xf>
    <xf numFmtId="0" fontId="1" fillId="0" borderId="0" xfId="0" applyFont="1"/>
    <xf numFmtId="0" fontId="20" fillId="0" borderId="62" xfId="0" applyFont="1" applyBorder="1" applyAlignment="1">
      <alignment horizontal="left" vertical="center" wrapText="1"/>
    </xf>
    <xf numFmtId="49" fontId="20" fillId="0" borderId="63" xfId="0" applyNumberFormat="1" applyFont="1" applyBorder="1" applyAlignment="1">
      <alignment horizontal="left" vertical="center" wrapText="1"/>
    </xf>
    <xf numFmtId="0" fontId="20" fillId="0" borderId="20" xfId="0" applyFont="1" applyBorder="1" applyAlignment="1">
      <alignment horizontal="left" vertical="center" wrapText="1"/>
    </xf>
    <xf numFmtId="2" fontId="6" fillId="0" borderId="20" xfId="2" applyNumberFormat="1" applyFont="1" applyFill="1" applyBorder="1" applyAlignment="1">
      <alignment horizontal="center" vertical="center" wrapText="1"/>
    </xf>
    <xf numFmtId="4" fontId="14" fillId="0" borderId="20" xfId="0" applyNumberFormat="1" applyFont="1" applyBorder="1" applyAlignment="1">
      <alignment horizontal="center" vertical="center" wrapText="1"/>
    </xf>
    <xf numFmtId="0" fontId="18" fillId="4" borderId="64" xfId="0" applyFont="1" applyFill="1" applyBorder="1" applyAlignment="1">
      <alignment horizontal="left" vertical="center"/>
    </xf>
    <xf numFmtId="0" fontId="18" fillId="4" borderId="65" xfId="0" applyFont="1" applyFill="1" applyBorder="1" applyAlignment="1">
      <alignment horizontal="left" vertical="center" wrapText="1"/>
    </xf>
    <xf numFmtId="4" fontId="18" fillId="4" borderId="66" xfId="0" applyNumberFormat="1" applyFont="1" applyFill="1" applyBorder="1" applyAlignment="1">
      <alignment horizontal="right" vertical="center" wrapText="1"/>
    </xf>
    <xf numFmtId="4" fontId="13" fillId="5" borderId="17" xfId="0" applyNumberFormat="1" applyFont="1" applyFill="1" applyBorder="1" applyAlignment="1">
      <alignment horizontal="center" vertical="center" wrapText="1"/>
    </xf>
    <xf numFmtId="4" fontId="20" fillId="0" borderId="22" xfId="0" applyNumberFormat="1" applyFont="1" applyBorder="1" applyAlignment="1">
      <alignment horizontal="center" vertical="center"/>
    </xf>
    <xf numFmtId="4" fontId="14" fillId="0" borderId="22" xfId="0" applyNumberFormat="1" applyFont="1" applyBorder="1" applyAlignment="1">
      <alignment horizontal="center" vertical="center" wrapText="1"/>
    </xf>
    <xf numFmtId="0" fontId="18" fillId="4" borderId="64" xfId="0" applyFont="1" applyFill="1" applyBorder="1" applyAlignment="1">
      <alignment horizontal="left" vertical="center" wrapText="1"/>
    </xf>
    <xf numFmtId="0" fontId="0" fillId="2" borderId="24" xfId="0" applyFill="1" applyBorder="1" applyAlignment="1">
      <alignment wrapText="1"/>
    </xf>
    <xf numFmtId="0" fontId="0" fillId="2" borderId="0" xfId="0" applyFill="1"/>
    <xf numFmtId="0" fontId="0" fillId="2" borderId="0" xfId="0" applyFill="1" applyAlignment="1">
      <alignment wrapText="1"/>
    </xf>
    <xf numFmtId="49" fontId="21" fillId="2" borderId="28" xfId="0" applyNumberFormat="1" applyFont="1" applyFill="1" applyBorder="1" applyAlignment="1">
      <alignment horizontal="center" vertical="top" wrapText="1"/>
    </xf>
    <xf numFmtId="10" fontId="21" fillId="2" borderId="28" xfId="0" applyNumberFormat="1" applyFont="1" applyFill="1" applyBorder="1" applyAlignment="1">
      <alignment vertical="top" wrapText="1"/>
    </xf>
    <xf numFmtId="10" fontId="22" fillId="2" borderId="28" xfId="3" applyNumberFormat="1" applyFont="1" applyFill="1" applyBorder="1" applyAlignment="1">
      <alignment vertical="top" wrapText="1"/>
    </xf>
    <xf numFmtId="10" fontId="22" fillId="2" borderId="28" xfId="0" applyNumberFormat="1" applyFont="1" applyFill="1" applyBorder="1" applyAlignment="1">
      <alignment vertical="top" wrapText="1"/>
    </xf>
    <xf numFmtId="10" fontId="22" fillId="2" borderId="29" xfId="0" applyNumberFormat="1" applyFont="1" applyFill="1" applyBorder="1" applyAlignment="1">
      <alignment vertical="top" wrapText="1"/>
    </xf>
    <xf numFmtId="49" fontId="21" fillId="2" borderId="30" xfId="0" applyNumberFormat="1" applyFont="1" applyFill="1" applyBorder="1" applyAlignment="1">
      <alignment horizontal="center" vertical="top" wrapText="1"/>
    </xf>
    <xf numFmtId="4" fontId="21" fillId="2" borderId="30" xfId="0" applyNumberFormat="1" applyFont="1" applyFill="1" applyBorder="1" applyAlignment="1">
      <alignment vertical="top" wrapText="1"/>
    </xf>
    <xf numFmtId="4" fontId="21" fillId="2" borderId="31" xfId="0" applyNumberFormat="1" applyFont="1" applyFill="1" applyBorder="1" applyAlignment="1">
      <alignment vertical="top" wrapText="1"/>
    </xf>
    <xf numFmtId="49" fontId="21" fillId="2" borderId="32" xfId="0" applyNumberFormat="1" applyFont="1" applyFill="1" applyBorder="1" applyAlignment="1">
      <alignment horizontal="center" vertical="top" wrapText="1"/>
    </xf>
    <xf numFmtId="49" fontId="23" fillId="2" borderId="33" xfId="0" applyNumberFormat="1" applyFont="1" applyFill="1" applyBorder="1" applyAlignment="1">
      <alignment horizontal="center" vertical="top" wrapText="1"/>
    </xf>
    <xf numFmtId="10" fontId="23" fillId="2" borderId="33" xfId="0" applyNumberFormat="1" applyFont="1" applyFill="1" applyBorder="1" applyAlignment="1">
      <alignment vertical="top" wrapText="1"/>
    </xf>
    <xf numFmtId="10" fontId="23" fillId="2" borderId="34" xfId="0" applyNumberFormat="1" applyFont="1" applyFill="1" applyBorder="1" applyAlignment="1">
      <alignment vertical="top" wrapText="1"/>
    </xf>
    <xf numFmtId="49" fontId="23" fillId="2" borderId="35" xfId="0" applyNumberFormat="1" applyFont="1" applyFill="1" applyBorder="1" applyAlignment="1">
      <alignment horizontal="center" vertical="top" wrapText="1"/>
    </xf>
    <xf numFmtId="165" fontId="23" fillId="2" borderId="35" xfId="0" applyNumberFormat="1" applyFont="1" applyFill="1" applyBorder="1" applyAlignment="1">
      <alignment vertical="top" wrapText="1"/>
    </xf>
    <xf numFmtId="165" fontId="23" fillId="2" borderId="36" xfId="0" applyNumberFormat="1" applyFont="1" applyFill="1" applyBorder="1" applyAlignment="1">
      <alignment vertical="top" wrapText="1"/>
    </xf>
    <xf numFmtId="0" fontId="0" fillId="2" borderId="0" xfId="0" applyFill="1" applyAlignment="1">
      <alignment vertical="center"/>
    </xf>
    <xf numFmtId="0" fontId="0" fillId="2" borderId="0" xfId="0" applyFill="1" applyAlignment="1">
      <alignment vertical="center" wrapText="1"/>
    </xf>
    <xf numFmtId="0" fontId="3" fillId="2" borderId="23" xfId="0" applyFont="1" applyFill="1" applyBorder="1" applyAlignment="1">
      <alignment wrapText="1"/>
    </xf>
    <xf numFmtId="0" fontId="3" fillId="2" borderId="24" xfId="0" applyFont="1" applyFill="1" applyBorder="1" applyAlignment="1">
      <alignment wrapText="1"/>
    </xf>
    <xf numFmtId="0" fontId="3" fillId="2" borderId="37" xfId="0" applyFont="1" applyFill="1" applyBorder="1" applyAlignment="1">
      <alignment wrapText="1"/>
    </xf>
    <xf numFmtId="0" fontId="0" fillId="0" borderId="38" xfId="0" applyBorder="1" applyAlignment="1">
      <alignment vertical="center"/>
    </xf>
    <xf numFmtId="0" fontId="3" fillId="2" borderId="0" xfId="0" applyFont="1" applyFill="1" applyAlignment="1">
      <alignment wrapText="1"/>
    </xf>
    <xf numFmtId="0" fontId="3" fillId="2" borderId="37" xfId="0" applyFont="1" applyFill="1" applyBorder="1"/>
    <xf numFmtId="0" fontId="0" fillId="2" borderId="39" xfId="0" applyFill="1" applyBorder="1"/>
    <xf numFmtId="0" fontId="5" fillId="2" borderId="37" xfId="0" applyFont="1" applyFill="1" applyBorder="1"/>
    <xf numFmtId="0" fontId="5" fillId="2" borderId="0" xfId="0" applyFont="1" applyFill="1"/>
    <xf numFmtId="0" fontId="24" fillId="2" borderId="37" xfId="0" applyFont="1" applyFill="1" applyBorder="1"/>
    <xf numFmtId="0" fontId="24" fillId="2" borderId="0" xfId="0" applyFont="1" applyFill="1" applyAlignment="1">
      <alignment wrapText="1"/>
    </xf>
    <xf numFmtId="0" fontId="3" fillId="2" borderId="0" xfId="0" applyFont="1" applyFill="1" applyAlignment="1">
      <alignment horizontal="right"/>
    </xf>
    <xf numFmtId="4" fontId="6" fillId="0" borderId="20" xfId="0" applyNumberFormat="1" applyFont="1" applyBorder="1" applyAlignment="1">
      <alignment horizontal="center" vertical="center" wrapText="1"/>
    </xf>
    <xf numFmtId="10" fontId="21" fillId="2" borderId="30" xfId="0" applyNumberFormat="1" applyFont="1" applyFill="1" applyBorder="1" applyAlignment="1">
      <alignment vertical="top" wrapText="1"/>
    </xf>
    <xf numFmtId="0" fontId="18" fillId="4" borderId="21" xfId="0" applyFont="1" applyFill="1" applyBorder="1" applyAlignment="1">
      <alignment horizontal="left" vertical="center"/>
    </xf>
    <xf numFmtId="0" fontId="6" fillId="0" borderId="20" xfId="0" applyFont="1" applyBorder="1" applyAlignment="1">
      <alignment horizontal="left" vertical="center" wrapText="1"/>
    </xf>
    <xf numFmtId="0" fontId="25" fillId="0" borderId="20" xfId="0" applyFont="1" applyBorder="1" applyAlignment="1">
      <alignment horizontal="left" vertical="center" wrapText="1"/>
    </xf>
    <xf numFmtId="0" fontId="26" fillId="0" borderId="20" xfId="0" applyFont="1" applyBorder="1" applyAlignment="1">
      <alignment horizontal="left" vertical="center" wrapText="1"/>
    </xf>
    <xf numFmtId="2" fontId="25" fillId="0" borderId="19" xfId="2" applyNumberFormat="1" applyFont="1" applyFill="1" applyBorder="1" applyAlignment="1">
      <alignment horizontal="center" vertical="center" wrapText="1"/>
    </xf>
    <xf numFmtId="4" fontId="25" fillId="0" borderId="19" xfId="0" applyNumberFormat="1" applyFont="1" applyBorder="1" applyAlignment="1">
      <alignment horizontal="center" vertical="center" wrapText="1"/>
    </xf>
    <xf numFmtId="4" fontId="25" fillId="0" borderId="20" xfId="0" applyNumberFormat="1" applyFont="1" applyBorder="1" applyAlignment="1">
      <alignment horizontal="center" vertical="center" wrapText="1"/>
    </xf>
    <xf numFmtId="0" fontId="27" fillId="0" borderId="0" xfId="0" applyFont="1"/>
    <xf numFmtId="0" fontId="0" fillId="2" borderId="37" xfId="0" applyFill="1" applyBorder="1"/>
    <xf numFmtId="0" fontId="3" fillId="2" borderId="0" xfId="0" applyFont="1" applyFill="1"/>
    <xf numFmtId="0" fontId="8" fillId="0" borderId="0" xfId="0" applyFont="1" applyAlignment="1">
      <alignment horizontal="center" vertical="center"/>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4" fontId="13" fillId="0" borderId="25" xfId="0" applyNumberFormat="1" applyFont="1" applyBorder="1" applyAlignment="1">
      <alignment horizontal="center" vertical="center" wrapText="1"/>
    </xf>
    <xf numFmtId="0" fontId="8" fillId="0" borderId="37" xfId="0" applyFont="1" applyBorder="1" applyAlignment="1">
      <alignment vertical="center"/>
    </xf>
    <xf numFmtId="0" fontId="8" fillId="0" borderId="39" xfId="0" applyFont="1" applyBorder="1" applyAlignment="1">
      <alignment vertical="center"/>
    </xf>
    <xf numFmtId="0" fontId="14" fillId="0" borderId="37" xfId="0" applyFont="1" applyBorder="1" applyAlignment="1">
      <alignment vertical="center"/>
    </xf>
    <xf numFmtId="4" fontId="14" fillId="0" borderId="39" xfId="0" applyNumberFormat="1" applyFont="1" applyBorder="1" applyAlignment="1">
      <alignment vertical="center"/>
    </xf>
    <xf numFmtId="0" fontId="8" fillId="0" borderId="37" xfId="0" applyFont="1" applyBorder="1"/>
    <xf numFmtId="0" fontId="8" fillId="0" borderId="39" xfId="0" applyFont="1" applyBorder="1"/>
    <xf numFmtId="0" fontId="14" fillId="0" borderId="54" xfId="0" applyFont="1" applyBorder="1" applyAlignment="1">
      <alignment vertical="center"/>
    </xf>
    <xf numFmtId="0" fontId="14" fillId="0" borderId="43" xfId="0" applyFont="1" applyBorder="1" applyAlignment="1">
      <alignment horizontal="center" vertical="center"/>
    </xf>
    <xf numFmtId="0" fontId="14" fillId="0" borderId="69" xfId="0" applyFont="1" applyBorder="1" applyAlignment="1">
      <alignment vertical="center"/>
    </xf>
    <xf numFmtId="0" fontId="20" fillId="0" borderId="67" xfId="0" applyFont="1" applyBorder="1" applyAlignment="1">
      <alignment horizontal="left" vertical="center" wrapText="1"/>
    </xf>
    <xf numFmtId="4" fontId="25" fillId="0" borderId="22" xfId="0" applyNumberFormat="1" applyFont="1" applyBorder="1" applyAlignment="1">
      <alignment horizontal="center" vertical="center" wrapText="1"/>
    </xf>
    <xf numFmtId="0" fontId="3" fillId="2" borderId="7" xfId="0" applyFont="1" applyFill="1" applyBorder="1" applyAlignment="1">
      <alignment vertical="center"/>
    </xf>
    <xf numFmtId="0" fontId="3" fillId="2" borderId="18" xfId="0" applyFont="1" applyFill="1" applyBorder="1" applyAlignment="1">
      <alignment vertical="center"/>
    </xf>
    <xf numFmtId="14" fontId="3" fillId="2" borderId="52" xfId="0" applyNumberFormat="1" applyFont="1" applyFill="1" applyBorder="1" applyAlignment="1">
      <alignment vertical="center"/>
    </xf>
    <xf numFmtId="14" fontId="3" fillId="2" borderId="70" xfId="0" applyNumberFormat="1" applyFont="1" applyFill="1" applyBorder="1" applyAlignment="1">
      <alignment vertical="center"/>
    </xf>
    <xf numFmtId="0" fontId="0" fillId="2" borderId="23" xfId="0" applyFill="1" applyBorder="1"/>
    <xf numFmtId="0" fontId="0" fillId="2" borderId="24" xfId="0" applyFill="1" applyBorder="1"/>
    <xf numFmtId="0" fontId="0" fillId="2" borderId="25" xfId="0" applyFill="1" applyBorder="1"/>
    <xf numFmtId="0" fontId="0" fillId="2" borderId="37" xfId="0" applyFill="1" applyBorder="1" applyAlignment="1">
      <alignment vertical="center"/>
    </xf>
    <xf numFmtId="0" fontId="0" fillId="2" borderId="39" xfId="0" applyFill="1" applyBorder="1" applyAlignment="1">
      <alignment vertical="center"/>
    </xf>
    <xf numFmtId="0" fontId="22" fillId="2" borderId="54" xfId="0" applyFont="1" applyFill="1" applyBorder="1"/>
    <xf numFmtId="0" fontId="22" fillId="2" borderId="43" xfId="0" applyFont="1" applyFill="1" applyBorder="1" applyAlignment="1">
      <alignment wrapText="1"/>
    </xf>
    <xf numFmtId="0" fontId="0" fillId="2" borderId="43" xfId="0" applyFill="1" applyBorder="1"/>
    <xf numFmtId="0" fontId="0" fillId="2" borderId="69" xfId="0" applyFill="1" applyBorder="1"/>
    <xf numFmtId="0" fontId="3" fillId="2" borderId="0" xfId="0" applyFont="1" applyFill="1" applyAlignment="1">
      <alignment vertical="center"/>
    </xf>
    <xf numFmtId="0" fontId="3" fillId="2" borderId="0" xfId="0" applyFont="1" applyFill="1" applyAlignment="1">
      <alignment horizontal="left" vertical="center"/>
    </xf>
    <xf numFmtId="0" fontId="3" fillId="2" borderId="39" xfId="0" applyFont="1" applyFill="1" applyBorder="1" applyAlignment="1">
      <alignment vertical="center"/>
    </xf>
    <xf numFmtId="0" fontId="3" fillId="2" borderId="6" xfId="0" applyFont="1" applyFill="1" applyBorder="1" applyAlignment="1">
      <alignment vertical="center"/>
    </xf>
    <xf numFmtId="0" fontId="3" fillId="2" borderId="42" xfId="0" applyFont="1" applyFill="1" applyBorder="1" applyAlignment="1">
      <alignment vertical="center"/>
    </xf>
    <xf numFmtId="0" fontId="3" fillId="2" borderId="23" xfId="0" applyFont="1" applyFill="1" applyBorder="1" applyAlignment="1">
      <alignment vertical="center"/>
    </xf>
    <xf numFmtId="0" fontId="3" fillId="2" borderId="24" xfId="0" applyFont="1" applyFill="1" applyBorder="1" applyAlignment="1">
      <alignment vertical="center"/>
    </xf>
    <xf numFmtId="0" fontId="3" fillId="2" borderId="76" xfId="0" applyFont="1" applyFill="1" applyBorder="1" applyAlignment="1">
      <alignment vertical="center"/>
    </xf>
    <xf numFmtId="0" fontId="3" fillId="2" borderId="2" xfId="0" applyFont="1" applyFill="1" applyBorder="1" applyAlignment="1">
      <alignment horizontal="center" vertical="center" wrapText="1"/>
    </xf>
    <xf numFmtId="0" fontId="3" fillId="2" borderId="77"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6" fillId="0" borderId="20" xfId="0" applyFont="1" applyBorder="1" applyAlignment="1">
      <alignment horizontal="left" wrapText="1"/>
    </xf>
    <xf numFmtId="0" fontId="3" fillId="2" borderId="78" xfId="0" applyFont="1" applyFill="1" applyBorder="1" applyAlignment="1">
      <alignment horizontal="center" vertical="center"/>
    </xf>
    <xf numFmtId="0" fontId="1" fillId="0" borderId="56" xfId="0" applyFont="1" applyBorder="1" applyAlignment="1">
      <alignment horizontal="center" vertical="center" wrapText="1"/>
    </xf>
    <xf numFmtId="0" fontId="0" fillId="0" borderId="56" xfId="0" applyBorder="1" applyAlignment="1">
      <alignment wrapText="1"/>
    </xf>
    <xf numFmtId="0" fontId="8" fillId="0" borderId="38" xfId="0" applyFont="1" applyBorder="1" applyAlignment="1">
      <alignment horizontal="center" vertical="center"/>
    </xf>
    <xf numFmtId="0" fontId="14" fillId="0" borderId="0" xfId="0" applyFont="1" applyAlignment="1">
      <alignment horizontal="center" vertical="center"/>
    </xf>
    <xf numFmtId="0" fontId="18" fillId="4" borderId="68" xfId="0" applyFont="1" applyFill="1" applyBorder="1" applyAlignment="1">
      <alignment horizontal="left" vertical="center"/>
    </xf>
    <xf numFmtId="0" fontId="19" fillId="0" borderId="6" xfId="0" applyFont="1" applyBorder="1"/>
    <xf numFmtId="0" fontId="19" fillId="0" borderId="65" xfId="0" applyFont="1" applyBorder="1"/>
    <xf numFmtId="0" fontId="20" fillId="0" borderId="43" xfId="0" applyFont="1" applyBorder="1" applyAlignment="1">
      <alignment horizontal="center" vertical="center" wrapText="1"/>
    </xf>
    <xf numFmtId="0" fontId="5" fillId="0" borderId="43" xfId="0" applyFont="1" applyBorder="1" applyAlignment="1">
      <alignment wrapText="1"/>
    </xf>
    <xf numFmtId="0" fontId="8" fillId="0" borderId="0" xfId="0" applyFont="1" applyAlignment="1">
      <alignment horizontal="center" vertical="center"/>
    </xf>
    <xf numFmtId="0" fontId="13" fillId="5" borderId="21" xfId="0" applyFont="1" applyFill="1" applyBorder="1" applyAlignment="1">
      <alignment horizontal="right" vertical="center" wrapText="1"/>
    </xf>
    <xf numFmtId="0" fontId="13" fillId="5" borderId="6" xfId="0" applyFont="1" applyFill="1" applyBorder="1" applyAlignment="1">
      <alignment horizontal="right" vertical="center" wrapText="1"/>
    </xf>
    <xf numFmtId="0" fontId="13" fillId="5" borderId="42" xfId="0" applyFont="1" applyFill="1" applyBorder="1" applyAlignment="1">
      <alignment horizontal="right" vertical="center" wrapText="1"/>
    </xf>
    <xf numFmtId="0" fontId="14" fillId="0" borderId="43" xfId="0" applyFont="1" applyBorder="1" applyAlignment="1">
      <alignment horizontal="center" vertical="center"/>
    </xf>
    <xf numFmtId="0" fontId="12" fillId="0" borderId="49"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40" xfId="0" applyFont="1" applyBorder="1" applyAlignment="1">
      <alignment horizontal="left" vertical="center"/>
    </xf>
    <xf numFmtId="0" fontId="12" fillId="0" borderId="5" xfId="0" applyFont="1" applyBorder="1" applyAlignment="1">
      <alignment horizontal="left" vertical="center"/>
    </xf>
    <xf numFmtId="0" fontId="12" fillId="0" borderId="41" xfId="0" applyFont="1" applyBorder="1" applyAlignment="1">
      <alignment horizontal="left" vertical="center"/>
    </xf>
    <xf numFmtId="0" fontId="12" fillId="0" borderId="40" xfId="0" applyFont="1" applyBorder="1" applyAlignment="1">
      <alignment horizontal="left" vertical="center" wrapText="1"/>
    </xf>
    <xf numFmtId="0" fontId="12" fillId="0" borderId="5" xfId="0" applyFont="1" applyBorder="1" applyAlignment="1">
      <alignment horizontal="left" vertical="center" wrapText="1"/>
    </xf>
    <xf numFmtId="0" fontId="12" fillId="0" borderId="41" xfId="0" applyFont="1" applyBorder="1" applyAlignment="1">
      <alignment horizontal="left" vertical="center" wrapText="1"/>
    </xf>
    <xf numFmtId="0" fontId="12" fillId="0" borderId="44" xfId="0" applyFont="1" applyBorder="1" applyAlignment="1">
      <alignment horizontal="left" vertical="center"/>
    </xf>
    <xf numFmtId="0" fontId="12" fillId="0" borderId="45" xfId="0" applyFont="1" applyBorder="1" applyAlignment="1">
      <alignment horizontal="left"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54" xfId="0" applyFont="1" applyBorder="1" applyAlignment="1">
      <alignment horizontal="left" vertical="center" wrapText="1"/>
    </xf>
    <xf numFmtId="0" fontId="12" fillId="0" borderId="43" xfId="0" applyFont="1" applyBorder="1" applyAlignment="1">
      <alignment horizontal="left" vertical="center" wrapText="1"/>
    </xf>
    <xf numFmtId="0" fontId="12" fillId="0" borderId="45" xfId="0" applyFont="1" applyBorder="1" applyAlignment="1">
      <alignment horizontal="left" vertical="center" wrapText="1"/>
    </xf>
    <xf numFmtId="0" fontId="12" fillId="0" borderId="43" xfId="0" applyFont="1" applyBorder="1" applyAlignment="1">
      <alignment horizontal="center" vertical="center" wrapText="1"/>
    </xf>
    <xf numFmtId="0" fontId="8" fillId="0" borderId="43" xfId="0" applyFont="1" applyBorder="1" applyAlignment="1">
      <alignment horizont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2" fillId="0" borderId="26" xfId="0" applyFont="1" applyBorder="1" applyAlignment="1">
      <alignment horizontal="left" vertical="center"/>
    </xf>
    <xf numFmtId="0" fontId="12" fillId="0" borderId="48" xfId="0" applyFont="1" applyBorder="1" applyAlignment="1">
      <alignment horizontal="left" vertical="center"/>
    </xf>
    <xf numFmtId="0" fontId="12" fillId="0" borderId="27" xfId="0" applyFont="1" applyBorder="1" applyAlignment="1">
      <alignment horizontal="left" vertical="center"/>
    </xf>
    <xf numFmtId="0" fontId="12" fillId="0" borderId="51" xfId="0" applyFont="1" applyBorder="1" applyAlignment="1">
      <alignment horizontal="left" vertical="top"/>
    </xf>
    <xf numFmtId="0" fontId="12" fillId="0" borderId="52" xfId="0" applyFont="1" applyBorder="1" applyAlignment="1">
      <alignment horizontal="left" vertical="top"/>
    </xf>
    <xf numFmtId="0" fontId="12" fillId="0" borderId="53" xfId="0" applyFont="1" applyBorder="1" applyAlignment="1">
      <alignment horizontal="left" vertical="top"/>
    </xf>
    <xf numFmtId="0" fontId="12" fillId="0" borderId="55" xfId="0" applyFont="1" applyBorder="1" applyAlignment="1">
      <alignment horizontal="left" vertical="center" wrapText="1"/>
    </xf>
    <xf numFmtId="0" fontId="12" fillId="0" borderId="56" xfId="0" applyFont="1" applyBorder="1" applyAlignment="1">
      <alignment horizontal="left" vertical="center" wrapText="1"/>
    </xf>
    <xf numFmtId="0" fontId="12" fillId="0" borderId="72" xfId="0" applyFont="1" applyBorder="1" applyAlignment="1">
      <alignment horizontal="left" vertical="center" wrapText="1"/>
    </xf>
    <xf numFmtId="0" fontId="12" fillId="0" borderId="38" xfId="0" applyFont="1" applyBorder="1" applyAlignment="1">
      <alignment horizontal="left" vertical="center" wrapText="1"/>
    </xf>
    <xf numFmtId="0" fontId="12" fillId="0" borderId="56" xfId="0" applyFont="1" applyBorder="1" applyAlignment="1">
      <alignment horizontal="center" vertical="center"/>
    </xf>
    <xf numFmtId="0" fontId="12" fillId="0" borderId="73" xfId="0" applyFont="1" applyBorder="1" applyAlignment="1">
      <alignment horizontal="center" vertical="center"/>
    </xf>
    <xf numFmtId="0" fontId="12" fillId="0" borderId="38" xfId="0" applyFont="1" applyBorder="1" applyAlignment="1">
      <alignment horizontal="center" vertical="center"/>
    </xf>
    <xf numFmtId="0" fontId="12" fillId="0" borderId="74" xfId="0" applyFont="1" applyBorder="1" applyAlignment="1">
      <alignment horizontal="center" vertical="center"/>
    </xf>
    <xf numFmtId="0" fontId="2" fillId="0" borderId="7" xfId="0" applyFont="1" applyBorder="1" applyAlignment="1">
      <alignment horizontal="center" vertical="center"/>
    </xf>
    <xf numFmtId="0" fontId="3" fillId="2" borderId="55"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38" xfId="0" applyFont="1" applyFill="1" applyBorder="1" applyAlignment="1">
      <alignment horizontal="center" wrapText="1"/>
    </xf>
    <xf numFmtId="0" fontId="2" fillId="0" borderId="56" xfId="0" applyFont="1" applyBorder="1" applyAlignment="1">
      <alignment horizontal="center" vertical="center"/>
    </xf>
    <xf numFmtId="0" fontId="9" fillId="0" borderId="0" xfId="0" applyFont="1" applyAlignment="1">
      <alignment horizontal="center" vertical="center"/>
    </xf>
    <xf numFmtId="0" fontId="0" fillId="0" borderId="38" xfId="0" applyBorder="1" applyAlignment="1">
      <alignment horizontal="center" vertical="center"/>
    </xf>
    <xf numFmtId="0" fontId="0" fillId="2" borderId="57" xfId="0" applyFill="1" applyBorder="1" applyAlignment="1">
      <alignment vertical="top" wrapText="1"/>
    </xf>
    <xf numFmtId="0" fontId="0" fillId="2" borderId="30" xfId="0" applyFill="1" applyBorder="1" applyAlignment="1">
      <alignment vertical="top" wrapText="1"/>
    </xf>
    <xf numFmtId="0" fontId="0" fillId="2" borderId="59" xfId="0" applyFill="1" applyBorder="1" applyAlignment="1">
      <alignment vertical="top" wrapText="1"/>
    </xf>
    <xf numFmtId="0" fontId="0" fillId="2" borderId="28" xfId="0" applyFill="1" applyBorder="1" applyAlignment="1">
      <alignment vertical="top" wrapText="1"/>
    </xf>
    <xf numFmtId="0" fontId="0" fillId="2" borderId="22" xfId="0" applyFill="1" applyBorder="1" applyAlignment="1">
      <alignment vertical="center" wrapText="1"/>
    </xf>
    <xf numFmtId="0" fontId="0" fillId="2" borderId="28" xfId="0" applyFill="1" applyBorder="1" applyAlignment="1">
      <alignment vertical="center" wrapText="1"/>
    </xf>
    <xf numFmtId="0" fontId="4" fillId="2" borderId="23" xfId="0" applyFont="1" applyFill="1" applyBorder="1" applyAlignment="1">
      <alignment horizontal="center"/>
    </xf>
    <xf numFmtId="0" fontId="4" fillId="2" borderId="24" xfId="0" applyFont="1" applyFill="1" applyBorder="1" applyAlignment="1">
      <alignment horizontal="center"/>
    </xf>
    <xf numFmtId="0" fontId="4" fillId="2" borderId="25" xfId="0" applyFont="1" applyFill="1" applyBorder="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5" xfId="0" applyFont="1" applyFill="1" applyBorder="1" applyAlignment="1">
      <alignment horizontal="left" vertical="center"/>
    </xf>
    <xf numFmtId="0" fontId="3" fillId="2" borderId="24" xfId="0" applyFont="1" applyFill="1" applyBorder="1" applyAlignment="1">
      <alignment horizontal="left" vertical="center"/>
    </xf>
    <xf numFmtId="14" fontId="3" fillId="2" borderId="24" xfId="0" applyNumberFormat="1" applyFont="1" applyFill="1" applyBorder="1" applyAlignment="1">
      <alignment horizontal="center" vertical="center"/>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0" fillId="2" borderId="32" xfId="0" applyFill="1" applyBorder="1" applyAlignment="1">
      <alignment vertical="top" wrapText="1"/>
    </xf>
    <xf numFmtId="0" fontId="0" fillId="2" borderId="20" xfId="0" applyFill="1" applyBorder="1" applyAlignment="1">
      <alignment vertical="top" wrapText="1"/>
    </xf>
    <xf numFmtId="0" fontId="0" fillId="2" borderId="58" xfId="0" applyFill="1" applyBorder="1" applyAlignment="1">
      <alignment vertical="top" wrapText="1"/>
    </xf>
    <xf numFmtId="0" fontId="0" fillId="2" borderId="71" xfId="0" applyFill="1" applyBorder="1" applyAlignment="1">
      <alignment vertical="top" wrapText="1"/>
    </xf>
    <xf numFmtId="49" fontId="21" fillId="2" borderId="32" xfId="0" applyNumberFormat="1" applyFont="1" applyFill="1" applyBorder="1" applyAlignment="1">
      <alignment vertical="top" wrapText="1"/>
    </xf>
    <xf numFmtId="49" fontId="21" fillId="2" borderId="28" xfId="0" applyNumberFormat="1" applyFont="1" applyFill="1" applyBorder="1" applyAlignment="1">
      <alignment vertical="top" wrapText="1"/>
    </xf>
    <xf numFmtId="49" fontId="21" fillId="2" borderId="58" xfId="0" applyNumberFormat="1" applyFont="1" applyFill="1" applyBorder="1" applyAlignment="1">
      <alignment horizontal="right" vertical="top" wrapText="1"/>
    </xf>
    <xf numFmtId="49" fontId="21" fillId="2" borderId="59" xfId="0" applyNumberFormat="1" applyFont="1" applyFill="1" applyBorder="1" applyAlignment="1">
      <alignment horizontal="right" vertical="top" wrapText="1"/>
    </xf>
    <xf numFmtId="0" fontId="0" fillId="0" borderId="0" xfId="0" applyAlignment="1">
      <alignment horizontal="center" wrapText="1"/>
    </xf>
    <xf numFmtId="0" fontId="0" fillId="0" borderId="0" xfId="0" applyAlignment="1">
      <alignment horizontal="center"/>
    </xf>
    <xf numFmtId="0" fontId="15" fillId="0" borderId="56" xfId="0" applyFont="1" applyBorder="1" applyAlignment="1">
      <alignment horizontal="center" vertical="center"/>
    </xf>
    <xf numFmtId="0" fontId="3" fillId="0" borderId="40" xfId="0" applyFont="1" applyBorder="1" applyAlignment="1">
      <alignment horizontal="left" vertical="center"/>
    </xf>
    <xf numFmtId="0" fontId="3" fillId="0" borderId="5" xfId="0" applyFont="1" applyBorder="1" applyAlignment="1">
      <alignment horizontal="left" vertical="center"/>
    </xf>
    <xf numFmtId="0" fontId="3" fillId="0" borderId="41" xfId="0" applyFont="1" applyBorder="1" applyAlignment="1">
      <alignment horizontal="left" vertical="center"/>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45" xfId="0" applyFont="1" applyBorder="1" applyAlignment="1">
      <alignment horizontal="left" vertical="center" wrapText="1"/>
    </xf>
    <xf numFmtId="0" fontId="9" fillId="0" borderId="21" xfId="0" applyFont="1" applyBorder="1" applyAlignment="1">
      <alignment horizontal="center" vertical="center" wrapText="1"/>
    </xf>
    <xf numFmtId="0" fontId="9" fillId="0" borderId="6" xfId="0" applyFont="1" applyBorder="1" applyAlignment="1">
      <alignment horizontal="center" vertical="center" wrapText="1"/>
    </xf>
    <xf numFmtId="0" fontId="3" fillId="0" borderId="43" xfId="0" applyFont="1" applyBorder="1" applyAlignment="1">
      <alignment horizontal="center" vertical="center" wrapText="1"/>
    </xf>
    <xf numFmtId="0" fontId="0" fillId="0" borderId="43" xfId="0" applyBorder="1" applyAlignment="1">
      <alignment horizontal="center"/>
    </xf>
    <xf numFmtId="0" fontId="4" fillId="0" borderId="21" xfId="0" applyFont="1" applyBorder="1" applyAlignment="1">
      <alignment horizontal="center"/>
    </xf>
    <xf numFmtId="0" fontId="4" fillId="0" borderId="6" xfId="0" applyFont="1" applyBorder="1" applyAlignment="1">
      <alignment horizontal="center"/>
    </xf>
    <xf numFmtId="0" fontId="4" fillId="0" borderId="42" xfId="0" applyFont="1" applyBorder="1" applyAlignment="1">
      <alignment horizont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9"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49" fontId="10" fillId="3" borderId="60" xfId="0" applyNumberFormat="1" applyFont="1" applyFill="1" applyBorder="1" applyAlignment="1">
      <alignment horizontal="center" vertical="center" wrapText="1"/>
    </xf>
    <xf numFmtId="49" fontId="10" fillId="3" borderId="61" xfId="0" applyNumberFormat="1" applyFont="1" applyFill="1" applyBorder="1" applyAlignment="1">
      <alignment horizontal="center" vertical="center" wrapText="1"/>
    </xf>
    <xf numFmtId="0" fontId="3" fillId="0" borderId="51" xfId="0" applyFont="1" applyBorder="1" applyAlignment="1">
      <alignment horizontal="left" vertical="top"/>
    </xf>
    <xf numFmtId="0" fontId="3" fillId="0" borderId="52" xfId="0" applyFont="1" applyBorder="1" applyAlignment="1">
      <alignment horizontal="left" vertical="top"/>
    </xf>
    <xf numFmtId="0" fontId="3" fillId="0" borderId="53" xfId="0" applyFont="1" applyBorder="1" applyAlignment="1">
      <alignment horizontal="left" vertical="top"/>
    </xf>
    <xf numFmtId="0" fontId="3" fillId="0" borderId="40" xfId="0" applyFont="1" applyBorder="1" applyAlignment="1">
      <alignment horizontal="left" vertical="top"/>
    </xf>
    <xf numFmtId="0" fontId="3" fillId="0" borderId="5" xfId="0" applyFont="1" applyBorder="1" applyAlignment="1">
      <alignment horizontal="left" vertical="top"/>
    </xf>
    <xf numFmtId="0" fontId="3" fillId="0" borderId="41" xfId="0" applyFont="1" applyBorder="1" applyAlignment="1">
      <alignment horizontal="left" vertical="top"/>
    </xf>
    <xf numFmtId="0" fontId="3" fillId="0" borderId="49"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3" fillId="0" borderId="26" xfId="0" applyFont="1" applyBorder="1" applyAlignment="1">
      <alignment horizontal="left" vertical="center"/>
    </xf>
    <xf numFmtId="0" fontId="3" fillId="0" borderId="48" xfId="0" applyFont="1" applyBorder="1" applyAlignment="1">
      <alignment horizontal="left" vertical="center"/>
    </xf>
    <xf numFmtId="0" fontId="3" fillId="0" borderId="27" xfId="0" applyFont="1" applyBorder="1" applyAlignment="1">
      <alignment horizontal="left" vertical="center"/>
    </xf>
  </cellXfs>
  <cellStyles count="5">
    <cellStyle name="Normal" xfId="0" builtinId="0"/>
    <cellStyle name="Normal 3" xfId="4" xr:uid="{00000000-0005-0000-0000-000001000000}"/>
    <cellStyle name="Porcentagem" xfId="1" builtinId="5"/>
    <cellStyle name="Separador de milhares 2" xfId="3" xr:uid="{00000000-0005-0000-0000-000004000000}"/>
    <cellStyle name="Vírgula"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28575</xdr:colOff>
      <xdr:row>99</xdr:row>
      <xdr:rowOff>0</xdr:rowOff>
    </xdr:from>
    <xdr:to>
      <xdr:col>7</xdr:col>
      <xdr:colOff>800100</xdr:colOff>
      <xdr:row>101</xdr:row>
      <xdr:rowOff>114300</xdr:rowOff>
    </xdr:to>
    <xdr:sp macro="" textlink="">
      <xdr:nvSpPr>
        <xdr:cNvPr id="5" name="Text Box 7">
          <a:extLst>
            <a:ext uri="{FF2B5EF4-FFF2-40B4-BE49-F238E27FC236}">
              <a16:creationId xmlns:a16="http://schemas.microsoft.com/office/drawing/2014/main" id="{00000000-0008-0000-0000-000005000000}"/>
            </a:ext>
          </a:extLst>
        </xdr:cNvPr>
        <xdr:cNvSpPr txBox="1">
          <a:spLocks noChangeArrowheads="1"/>
        </xdr:cNvSpPr>
      </xdr:nvSpPr>
      <xdr:spPr bwMode="auto">
        <a:xfrm>
          <a:off x="28575" y="12363450"/>
          <a:ext cx="7896225" cy="409575"/>
        </a:xfrm>
        <a:prstGeom prst="rect">
          <a:avLst/>
        </a:prstGeom>
        <a:noFill/>
        <a:ln w="9525">
          <a:noFill/>
          <a:miter lim="800000"/>
          <a:headEnd/>
          <a:tailEnd/>
        </a:ln>
      </xdr:spPr>
      <xdr:txBody>
        <a:bodyPr vertOverflow="clip" wrap="square" lIns="27432" tIns="22860" rIns="27432" bIns="0" anchor="t" upright="1"/>
        <a:lstStyle/>
        <a:p>
          <a:pPr algn="ctr" rtl="0">
            <a:defRPr sz="1000"/>
          </a:pPr>
          <a:endParaRPr lang="pt-BR" sz="800" b="1" i="0" u="none" strike="noStrike" baseline="0">
            <a:solidFill>
              <a:srgbClr val="000000"/>
            </a:solidFill>
            <a:latin typeface="Arial"/>
            <a:ea typeface="+mn-ea"/>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114300</xdr:colOff>
      <xdr:row>0</xdr:row>
      <xdr:rowOff>66675</xdr:rowOff>
    </xdr:from>
    <xdr:to>
      <xdr:col>4</xdr:col>
      <xdr:colOff>19050</xdr:colOff>
      <xdr:row>0</xdr:row>
      <xdr:rowOff>704850</xdr:rowOff>
    </xdr:to>
    <xdr:sp macro="" textlink="">
      <xdr:nvSpPr>
        <xdr:cNvPr id="5121" name="Text Box 6">
          <a:extLst>
            <a:ext uri="{FF2B5EF4-FFF2-40B4-BE49-F238E27FC236}">
              <a16:creationId xmlns:a16="http://schemas.microsoft.com/office/drawing/2014/main" id="{00000000-0008-0000-0200-000001140000}"/>
            </a:ext>
          </a:extLst>
        </xdr:cNvPr>
        <xdr:cNvSpPr txBox="1">
          <a:spLocks noChangeArrowheads="1"/>
        </xdr:cNvSpPr>
      </xdr:nvSpPr>
      <xdr:spPr bwMode="auto">
        <a:xfrm>
          <a:off x="1190625" y="66675"/>
          <a:ext cx="3714750" cy="638175"/>
        </a:xfrm>
        <a:prstGeom prst="rect">
          <a:avLst/>
        </a:prstGeom>
        <a:noFill/>
        <a:ln w="9525">
          <a:noFill/>
          <a:miter lim="800000"/>
          <a:headEnd/>
          <a:tailEnd/>
        </a:ln>
      </xdr:spPr>
      <xdr:txBody>
        <a:bodyPr vertOverflow="clip" wrap="square" lIns="27432" tIns="22860" rIns="0" bIns="0" anchor="t" upright="1"/>
        <a:lstStyle/>
        <a:p>
          <a:pPr algn="l" rtl="0">
            <a:defRPr sz="1000"/>
          </a:pPr>
          <a:r>
            <a:rPr lang="pt-BR" sz="1100" b="0" i="0" u="none" strike="noStrike" baseline="0">
              <a:solidFill>
                <a:srgbClr val="000000"/>
              </a:solidFill>
              <a:latin typeface="Arial"/>
              <a:cs typeface="Arial"/>
            </a:rPr>
            <a:t>ESTADO DE MINAS GERAIS</a:t>
          </a:r>
        </a:p>
        <a:p>
          <a:pPr algn="l" rtl="0">
            <a:defRPr sz="1000"/>
          </a:pPr>
          <a:r>
            <a:rPr lang="pt-BR" sz="900" b="1" i="0" u="none" strike="noStrike" baseline="0">
              <a:solidFill>
                <a:srgbClr val="000000"/>
              </a:solidFill>
              <a:latin typeface="Arial"/>
              <a:cs typeface="Arial"/>
            </a:rPr>
            <a:t>Secretaria de Estado de Governo</a:t>
          </a:r>
        </a:p>
        <a:p>
          <a:pPr algn="l" rtl="0">
            <a:defRPr sz="1000"/>
          </a:pPr>
          <a:r>
            <a:rPr lang="pt-BR" sz="900" b="0" i="0" u="none" strike="noStrike" baseline="0">
              <a:solidFill>
                <a:srgbClr val="000000"/>
              </a:solidFill>
              <a:latin typeface="Arial"/>
              <a:cs typeface="Arial"/>
            </a:rPr>
            <a:t>Superintendência de Projetos da SUBSEAM</a:t>
          </a:r>
        </a:p>
        <a:p>
          <a:pPr algn="l" rtl="0">
            <a:defRPr sz="1000"/>
          </a:pPr>
          <a:r>
            <a:rPr lang="pt-BR" sz="900" b="0" i="0" u="none" strike="noStrike" baseline="0">
              <a:solidFill>
                <a:srgbClr val="000000"/>
              </a:solidFill>
              <a:latin typeface="Arial"/>
              <a:cs typeface="Arial"/>
            </a:rPr>
            <a:t>Diretoria de Apoio Téncio</a:t>
          </a:r>
        </a:p>
      </xdr:txBody>
    </xdr:sp>
    <xdr:clientData/>
  </xdr:twoCellAnchor>
  <xdr:twoCellAnchor>
    <xdr:from>
      <xdr:col>0</xdr:col>
      <xdr:colOff>28575</xdr:colOff>
      <xdr:row>49</xdr:row>
      <xdr:rowOff>0</xdr:rowOff>
    </xdr:from>
    <xdr:to>
      <xdr:col>7</xdr:col>
      <xdr:colOff>800100</xdr:colOff>
      <xdr:row>51</xdr:row>
      <xdr:rowOff>114300</xdr:rowOff>
    </xdr:to>
    <xdr:sp macro="" textlink="">
      <xdr:nvSpPr>
        <xdr:cNvPr id="5122" name="Text Box 7">
          <a:extLst>
            <a:ext uri="{FF2B5EF4-FFF2-40B4-BE49-F238E27FC236}">
              <a16:creationId xmlns:a16="http://schemas.microsoft.com/office/drawing/2014/main" id="{00000000-0008-0000-0200-000002140000}"/>
            </a:ext>
          </a:extLst>
        </xdr:cNvPr>
        <xdr:cNvSpPr txBox="1">
          <a:spLocks noChangeArrowheads="1"/>
        </xdr:cNvSpPr>
      </xdr:nvSpPr>
      <xdr:spPr bwMode="auto">
        <a:xfrm>
          <a:off x="28575" y="12363450"/>
          <a:ext cx="7896225" cy="409575"/>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BR" sz="800" b="0" i="0" u="none" strike="noStrike" baseline="0">
              <a:solidFill>
                <a:srgbClr val="000000"/>
              </a:solidFill>
              <a:latin typeface="Arial"/>
              <a:cs typeface="Arial"/>
            </a:rPr>
            <a:t>SECRETARIA DE ESTADO DE GOVERNO - SEGOV - MG</a:t>
          </a:r>
        </a:p>
        <a:p>
          <a:pPr algn="ctr" rtl="0">
            <a:defRPr sz="1000"/>
          </a:pPr>
          <a:r>
            <a:rPr lang="pt-BR" sz="800" b="0" i="0" u="none" strike="noStrike" baseline="0">
              <a:solidFill>
                <a:srgbClr val="000000"/>
              </a:solidFill>
              <a:latin typeface="Arial"/>
              <a:cs typeface="Arial"/>
            </a:rPr>
            <a:t>SUBSECRETARIA DE ASSUNTOS MUNICIPAIS - SUBSEAM - MG</a:t>
          </a:r>
        </a:p>
        <a:p>
          <a:pPr algn="ctr" rtl="0">
            <a:defRPr sz="1000"/>
          </a:pPr>
          <a:r>
            <a:rPr lang="pt-BR" sz="800" b="1" i="0" u="none" strike="noStrike" baseline="0">
              <a:solidFill>
                <a:srgbClr val="000000"/>
              </a:solidFill>
              <a:latin typeface="Arial"/>
              <a:cs typeface="Arial"/>
            </a:rPr>
            <a:t>www.governo.mg.gov.br  - Fone: (31) 3915-0055 / 0054 / 005</a:t>
          </a:r>
          <a:r>
            <a:rPr lang="pt-BR" sz="800" b="1" i="0" u="none" strike="noStrike" baseline="0">
              <a:solidFill>
                <a:srgbClr val="000000"/>
              </a:solidFill>
              <a:latin typeface="Arial"/>
              <a:ea typeface="+mn-ea"/>
              <a:cs typeface="Arial"/>
            </a:rPr>
            <a:t>3</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85725</xdr:rowOff>
        </xdr:from>
        <xdr:to>
          <xdr:col>2</xdr:col>
          <xdr:colOff>133350</xdr:colOff>
          <xdr:row>0</xdr:row>
          <xdr:rowOff>704850</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1"/>
  <sheetViews>
    <sheetView tabSelected="1" workbookViewId="0">
      <selection activeCell="G13" sqref="G13"/>
    </sheetView>
  </sheetViews>
  <sheetFormatPr defaultRowHeight="12.75" x14ac:dyDescent="0.2"/>
  <cols>
    <col min="1" max="1" width="5.42578125" style="13" customWidth="1"/>
    <col min="2" max="2" width="9.28515625" style="13" customWidth="1"/>
    <col min="3" max="3" width="46" style="13" customWidth="1"/>
    <col min="4" max="4" width="4.85546875" style="13" bestFit="1" customWidth="1"/>
    <col min="5" max="6" width="12.28515625" style="13" customWidth="1"/>
    <col min="7" max="7" width="13.28515625" style="13" customWidth="1"/>
    <col min="8" max="8" width="15.7109375" style="13" customWidth="1"/>
    <col min="9" max="16384" width="9.140625" style="13"/>
  </cols>
  <sheetData>
    <row r="1" spans="1:8" ht="3.75" customHeight="1" thickBot="1" x14ac:dyDescent="0.25">
      <c r="A1" s="191"/>
      <c r="B1" s="191"/>
      <c r="C1" s="191"/>
      <c r="D1" s="191"/>
      <c r="E1" s="191"/>
      <c r="F1" s="191"/>
      <c r="G1" s="191"/>
      <c r="H1" s="191"/>
    </row>
    <row r="2" spans="1:8" ht="20.100000000000001" customHeight="1" thickBot="1" x14ac:dyDescent="0.25">
      <c r="A2" s="192" t="s">
        <v>4</v>
      </c>
      <c r="B2" s="193"/>
      <c r="C2" s="193"/>
      <c r="D2" s="193"/>
      <c r="E2" s="193"/>
      <c r="F2" s="193"/>
      <c r="G2" s="193"/>
      <c r="H2" s="194"/>
    </row>
    <row r="3" spans="1:8" ht="3.75" customHeight="1" thickBot="1" x14ac:dyDescent="0.25">
      <c r="A3" s="47"/>
      <c r="B3" s="47"/>
      <c r="C3" s="47"/>
      <c r="D3" s="47"/>
      <c r="E3" s="47"/>
      <c r="F3" s="47"/>
      <c r="G3" s="47"/>
      <c r="H3" s="47"/>
    </row>
    <row r="4" spans="1:8" ht="20.100000000000001" customHeight="1" x14ac:dyDescent="0.2">
      <c r="A4" s="198" t="s">
        <v>86</v>
      </c>
      <c r="B4" s="199"/>
      <c r="C4" s="199"/>
      <c r="D4" s="199"/>
      <c r="E4" s="200"/>
      <c r="F4" s="195" t="s">
        <v>84</v>
      </c>
      <c r="G4" s="196"/>
      <c r="H4" s="197"/>
    </row>
    <row r="5" spans="1:8" ht="20.100000000000001" customHeight="1" x14ac:dyDescent="0.2">
      <c r="A5" s="201" t="s">
        <v>327</v>
      </c>
      <c r="B5" s="202"/>
      <c r="C5" s="202"/>
      <c r="D5" s="202"/>
      <c r="E5" s="202"/>
      <c r="F5" s="205" t="s">
        <v>278</v>
      </c>
      <c r="G5" s="205"/>
      <c r="H5" s="206"/>
    </row>
    <row r="6" spans="1:8" ht="20.100000000000001" customHeight="1" x14ac:dyDescent="0.2">
      <c r="A6" s="203"/>
      <c r="B6" s="204"/>
      <c r="C6" s="204"/>
      <c r="D6" s="204"/>
      <c r="E6" s="204"/>
      <c r="F6" s="207"/>
      <c r="G6" s="207"/>
      <c r="H6" s="208"/>
    </row>
    <row r="7" spans="1:8" ht="20.100000000000001" customHeight="1" x14ac:dyDescent="0.2">
      <c r="A7" s="177" t="s">
        <v>255</v>
      </c>
      <c r="B7" s="178"/>
      <c r="C7" s="178"/>
      <c r="D7" s="179"/>
      <c r="E7" s="174" t="s">
        <v>12</v>
      </c>
      <c r="F7" s="175"/>
      <c r="G7" s="175"/>
      <c r="H7" s="176"/>
    </row>
    <row r="8" spans="1:8" ht="27.75" customHeight="1" x14ac:dyDescent="0.2">
      <c r="A8" s="180" t="s">
        <v>323</v>
      </c>
      <c r="B8" s="181"/>
      <c r="C8" s="181"/>
      <c r="D8" s="182"/>
      <c r="E8" s="185" t="s">
        <v>8</v>
      </c>
      <c r="F8" s="183" t="s">
        <v>6</v>
      </c>
      <c r="G8" s="48" t="s">
        <v>85</v>
      </c>
      <c r="H8" s="49" t="s">
        <v>7</v>
      </c>
    </row>
    <row r="9" spans="1:8" ht="20.100000000000001" customHeight="1" thickBot="1" x14ac:dyDescent="0.25">
      <c r="A9" s="187" t="s">
        <v>324</v>
      </c>
      <c r="B9" s="188"/>
      <c r="C9" s="188"/>
      <c r="D9" s="189"/>
      <c r="E9" s="186"/>
      <c r="F9" s="184"/>
      <c r="G9" s="50" t="s">
        <v>9</v>
      </c>
      <c r="H9" s="58">
        <v>0.2324</v>
      </c>
    </row>
    <row r="10" spans="1:8" ht="3.75" customHeight="1" thickBot="1" x14ac:dyDescent="0.25">
      <c r="A10" s="190"/>
      <c r="B10" s="190"/>
      <c r="C10" s="190"/>
      <c r="D10" s="190"/>
      <c r="E10" s="190"/>
      <c r="F10" s="190"/>
      <c r="G10" s="190"/>
      <c r="H10" s="190"/>
    </row>
    <row r="11" spans="1:8" ht="39" thickBot="1" x14ac:dyDescent="0.25">
      <c r="A11" s="51" t="s">
        <v>0</v>
      </c>
      <c r="B11" s="52" t="s">
        <v>5</v>
      </c>
      <c r="C11" s="52" t="s">
        <v>1</v>
      </c>
      <c r="D11" s="52" t="s">
        <v>123</v>
      </c>
      <c r="E11" s="52" t="s">
        <v>2</v>
      </c>
      <c r="F11" s="53" t="s">
        <v>15</v>
      </c>
      <c r="G11" s="53" t="s">
        <v>16</v>
      </c>
      <c r="H11" s="54" t="s">
        <v>10</v>
      </c>
    </row>
    <row r="12" spans="1:8" ht="13.5" customHeight="1" thickBot="1" x14ac:dyDescent="0.25">
      <c r="A12" s="66" t="s">
        <v>81</v>
      </c>
      <c r="B12" s="67"/>
      <c r="C12" s="164" t="s">
        <v>28</v>
      </c>
      <c r="D12" s="165"/>
      <c r="E12" s="165"/>
      <c r="F12" s="165"/>
      <c r="G12" s="166"/>
      <c r="H12" s="68">
        <f>SUM(H13)</f>
        <v>1561.02</v>
      </c>
    </row>
    <row r="13" spans="1:8" ht="96.75" customHeight="1" thickBot="1" x14ac:dyDescent="0.25">
      <c r="A13" s="61" t="s">
        <v>26</v>
      </c>
      <c r="B13" s="62" t="s">
        <v>116</v>
      </c>
      <c r="C13" s="130" t="s">
        <v>115</v>
      </c>
      <c r="D13" s="70" t="s">
        <v>83</v>
      </c>
      <c r="E13" s="71">
        <v>6</v>
      </c>
      <c r="F13" s="71">
        <v>211.11</v>
      </c>
      <c r="G13" s="131">
        <f>ROUND(F13+(F13*$H$9),2)</f>
        <v>260.17</v>
      </c>
      <c r="H13" s="131">
        <f>ROUND((E13*G13),2)</f>
        <v>1561.02</v>
      </c>
    </row>
    <row r="14" spans="1:8" ht="13.5" thickBot="1" x14ac:dyDescent="0.25">
      <c r="A14" s="107" t="s">
        <v>82</v>
      </c>
      <c r="B14" s="72"/>
      <c r="C14" s="164" t="s">
        <v>199</v>
      </c>
      <c r="D14" s="165"/>
      <c r="E14" s="165"/>
      <c r="F14" s="165"/>
      <c r="G14" s="166"/>
      <c r="H14" s="68">
        <f>SUM(H15)</f>
        <v>140590.70000000001</v>
      </c>
    </row>
    <row r="15" spans="1:8" ht="51" customHeight="1" thickBot="1" x14ac:dyDescent="0.25">
      <c r="A15" s="108" t="s">
        <v>35</v>
      </c>
      <c r="B15" s="63" t="s">
        <v>141</v>
      </c>
      <c r="C15" s="63" t="s">
        <v>140</v>
      </c>
      <c r="D15" s="64" t="s">
        <v>69</v>
      </c>
      <c r="E15" s="65">
        <v>154.47999999999999</v>
      </c>
      <c r="F15" s="105">
        <v>738.47</v>
      </c>
      <c r="G15" s="113">
        <f t="shared" ref="G15" si="0">ROUND(F15+(F15*$H$9),2)</f>
        <v>910.09</v>
      </c>
      <c r="H15" s="113">
        <f t="shared" ref="H15" si="1">ROUND((E15*G15),2)</f>
        <v>140590.70000000001</v>
      </c>
    </row>
    <row r="16" spans="1:8" ht="13.5" thickBot="1" x14ac:dyDescent="0.25">
      <c r="A16" s="107" t="s">
        <v>110</v>
      </c>
      <c r="B16" s="72"/>
      <c r="C16" s="164" t="s">
        <v>268</v>
      </c>
      <c r="D16" s="165"/>
      <c r="E16" s="165"/>
      <c r="F16" s="165"/>
      <c r="G16" s="166"/>
      <c r="H16" s="68">
        <f>SUM(H17:H31)</f>
        <v>58487.670000000006</v>
      </c>
    </row>
    <row r="17" spans="1:8" ht="42" customHeight="1" x14ac:dyDescent="0.2">
      <c r="A17" s="109" t="s">
        <v>66</v>
      </c>
      <c r="B17" s="110" t="s">
        <v>238</v>
      </c>
      <c r="C17" s="110" t="s">
        <v>237</v>
      </c>
      <c r="D17" s="111" t="s">
        <v>176</v>
      </c>
      <c r="E17" s="112">
        <v>5.48</v>
      </c>
      <c r="F17" s="113">
        <v>63</v>
      </c>
      <c r="G17" s="113">
        <f t="shared" ref="G17:G22" si="2">ROUND(F17+(F17*$H$9),2)</f>
        <v>77.64</v>
      </c>
      <c r="H17" s="113">
        <f t="shared" ref="H17:H22" si="3">ROUND((E17*G17),2)</f>
        <v>425.47</v>
      </c>
    </row>
    <row r="18" spans="1:8" x14ac:dyDescent="0.2">
      <c r="A18" s="109" t="s">
        <v>113</v>
      </c>
      <c r="B18" s="110" t="s">
        <v>241</v>
      </c>
      <c r="C18" s="110" t="s">
        <v>240</v>
      </c>
      <c r="D18" s="111" t="s">
        <v>269</v>
      </c>
      <c r="E18" s="112">
        <v>18.27</v>
      </c>
      <c r="F18" s="113">
        <v>20.72</v>
      </c>
      <c r="G18" s="113">
        <f t="shared" si="2"/>
        <v>25.54</v>
      </c>
      <c r="H18" s="113">
        <f t="shared" si="3"/>
        <v>466.62</v>
      </c>
    </row>
    <row r="19" spans="1:8" x14ac:dyDescent="0.2">
      <c r="A19" s="109" t="s">
        <v>114</v>
      </c>
      <c r="B19" s="110" t="s">
        <v>244</v>
      </c>
      <c r="C19" s="110" t="s">
        <v>243</v>
      </c>
      <c r="D19" s="111" t="s">
        <v>247</v>
      </c>
      <c r="E19" s="112">
        <v>11.09</v>
      </c>
      <c r="F19" s="113">
        <v>61.26</v>
      </c>
      <c r="G19" s="113">
        <f t="shared" si="2"/>
        <v>75.5</v>
      </c>
      <c r="H19" s="113">
        <f t="shared" si="3"/>
        <v>837.3</v>
      </c>
    </row>
    <row r="20" spans="1:8" ht="38.25" x14ac:dyDescent="0.2">
      <c r="A20" s="109" t="s">
        <v>200</v>
      </c>
      <c r="B20" s="110" t="s">
        <v>246</v>
      </c>
      <c r="C20" s="110" t="s">
        <v>248</v>
      </c>
      <c r="D20" s="111" t="s">
        <v>247</v>
      </c>
      <c r="E20" s="112">
        <v>25.25</v>
      </c>
      <c r="F20" s="113">
        <v>17.25</v>
      </c>
      <c r="G20" s="113">
        <f t="shared" si="2"/>
        <v>21.26</v>
      </c>
      <c r="H20" s="113">
        <f t="shared" si="3"/>
        <v>536.82000000000005</v>
      </c>
    </row>
    <row r="21" spans="1:8" ht="39" customHeight="1" x14ac:dyDescent="0.2">
      <c r="A21" s="109" t="s">
        <v>201</v>
      </c>
      <c r="B21" s="110" t="s">
        <v>252</v>
      </c>
      <c r="C21" s="110" t="s">
        <v>251</v>
      </c>
      <c r="D21" s="111" t="s">
        <v>247</v>
      </c>
      <c r="E21" s="112">
        <v>32.83</v>
      </c>
      <c r="F21" s="113">
        <v>2.96</v>
      </c>
      <c r="G21" s="113">
        <f t="shared" si="2"/>
        <v>3.65</v>
      </c>
      <c r="H21" s="113">
        <f t="shared" si="3"/>
        <v>119.83</v>
      </c>
    </row>
    <row r="22" spans="1:8" ht="49.5" customHeight="1" x14ac:dyDescent="0.2">
      <c r="A22" s="109" t="s">
        <v>202</v>
      </c>
      <c r="B22" s="110" t="s">
        <v>252</v>
      </c>
      <c r="C22" s="110" t="s">
        <v>253</v>
      </c>
      <c r="D22" s="111" t="s">
        <v>247</v>
      </c>
      <c r="E22" s="112">
        <v>32.83</v>
      </c>
      <c r="F22" s="113">
        <v>16.899999999999999</v>
      </c>
      <c r="G22" s="113">
        <f t="shared" si="2"/>
        <v>20.83</v>
      </c>
      <c r="H22" s="113">
        <f t="shared" si="3"/>
        <v>683.85</v>
      </c>
    </row>
    <row r="23" spans="1:8" ht="38.25" x14ac:dyDescent="0.2">
      <c r="A23" s="109" t="s">
        <v>203</v>
      </c>
      <c r="B23" s="110" t="s">
        <v>232</v>
      </c>
      <c r="C23" s="110" t="s">
        <v>231</v>
      </c>
      <c r="D23" s="111" t="s">
        <v>83</v>
      </c>
      <c r="E23" s="112">
        <v>196.02</v>
      </c>
      <c r="F23" s="113">
        <v>64.040000000000006</v>
      </c>
      <c r="G23" s="113">
        <f>ROUND(F23+(F23*$H$9),2)</f>
        <v>78.92</v>
      </c>
      <c r="H23" s="113">
        <f>ROUND((E23*G23),2)</f>
        <v>15469.9</v>
      </c>
    </row>
    <row r="24" spans="1:8" ht="25.5" x14ac:dyDescent="0.2">
      <c r="A24" s="109" t="s">
        <v>204</v>
      </c>
      <c r="B24" s="110" t="s">
        <v>152</v>
      </c>
      <c r="C24" s="110" t="s">
        <v>151</v>
      </c>
      <c r="D24" s="111" t="s">
        <v>83</v>
      </c>
      <c r="E24" s="112">
        <v>63.13</v>
      </c>
      <c r="F24" s="113">
        <v>104</v>
      </c>
      <c r="G24" s="113">
        <f>ROUND(F24+(F24*$H$9),2)</f>
        <v>128.16999999999999</v>
      </c>
      <c r="H24" s="113">
        <f t="shared" ref="H24" si="4">ROUND((E24*G24),2)</f>
        <v>8091.37</v>
      </c>
    </row>
    <row r="25" spans="1:8" ht="25.5" x14ac:dyDescent="0.2">
      <c r="A25" s="109" t="s">
        <v>205</v>
      </c>
      <c r="B25" s="110" t="s">
        <v>155</v>
      </c>
      <c r="C25" s="110" t="s">
        <v>154</v>
      </c>
      <c r="D25" s="111" t="s">
        <v>83</v>
      </c>
      <c r="E25" s="112">
        <v>58.29</v>
      </c>
      <c r="F25" s="113">
        <v>77</v>
      </c>
      <c r="G25" s="113">
        <f>ROUND(F25+(F25*$H$9),2)</f>
        <v>94.89</v>
      </c>
      <c r="H25" s="113">
        <f t="shared" ref="H25" si="5">ROUND((E25*G25),2)</f>
        <v>5531.14</v>
      </c>
    </row>
    <row r="26" spans="1:8" ht="51" x14ac:dyDescent="0.2">
      <c r="A26" s="109" t="s">
        <v>236</v>
      </c>
      <c r="B26" s="110" t="s">
        <v>157</v>
      </c>
      <c r="C26" s="110" t="s">
        <v>156</v>
      </c>
      <c r="D26" s="111" t="s">
        <v>83</v>
      </c>
      <c r="E26" s="112">
        <v>58.29</v>
      </c>
      <c r="F26" s="113">
        <v>89</v>
      </c>
      <c r="G26" s="113">
        <f t="shared" ref="G26:G28" si="6">ROUND(F26+(F26*$H$9),2)</f>
        <v>109.68</v>
      </c>
      <c r="H26" s="113">
        <f t="shared" ref="H26:H28" si="7">ROUND((E26*G26),2)</f>
        <v>6393.25</v>
      </c>
    </row>
    <row r="27" spans="1:8" ht="25.5" x14ac:dyDescent="0.2">
      <c r="A27" s="109" t="s">
        <v>239</v>
      </c>
      <c r="B27" s="110" t="s">
        <v>111</v>
      </c>
      <c r="C27" s="110" t="s">
        <v>158</v>
      </c>
      <c r="D27" s="111" t="s">
        <v>69</v>
      </c>
      <c r="E27" s="112">
        <v>13.2</v>
      </c>
      <c r="F27" s="113">
        <v>174</v>
      </c>
      <c r="G27" s="113">
        <f t="shared" si="6"/>
        <v>214.44</v>
      </c>
      <c r="H27" s="113">
        <f t="shared" si="7"/>
        <v>2830.61</v>
      </c>
    </row>
    <row r="28" spans="1:8" ht="25.5" x14ac:dyDescent="0.2">
      <c r="A28" s="109" t="s">
        <v>242</v>
      </c>
      <c r="B28" s="110" t="s">
        <v>112</v>
      </c>
      <c r="C28" s="110" t="s">
        <v>270</v>
      </c>
      <c r="D28" s="111" t="s">
        <v>83</v>
      </c>
      <c r="E28" s="112">
        <v>13.38</v>
      </c>
      <c r="F28" s="113">
        <v>60</v>
      </c>
      <c r="G28" s="113">
        <f t="shared" si="6"/>
        <v>73.94</v>
      </c>
      <c r="H28" s="113">
        <f t="shared" si="7"/>
        <v>989.32</v>
      </c>
    </row>
    <row r="29" spans="1:8" x14ac:dyDescent="0.2">
      <c r="A29" s="109" t="s">
        <v>245</v>
      </c>
      <c r="B29" s="110" t="s">
        <v>171</v>
      </c>
      <c r="C29" s="110" t="s">
        <v>170</v>
      </c>
      <c r="D29" s="111" t="s">
        <v>172</v>
      </c>
      <c r="E29" s="112">
        <v>576</v>
      </c>
      <c r="F29" s="113">
        <v>12.78</v>
      </c>
      <c r="G29" s="113">
        <f t="shared" ref="G29:G30" si="8">ROUND(F29+(F29*$H$9),2)</f>
        <v>15.75</v>
      </c>
      <c r="H29" s="113">
        <f t="shared" ref="H29:H30" si="9">ROUND((E29*G29),2)</f>
        <v>9072</v>
      </c>
    </row>
    <row r="30" spans="1:8" ht="57.75" customHeight="1" x14ac:dyDescent="0.2">
      <c r="A30" s="109" t="s">
        <v>249</v>
      </c>
      <c r="B30" s="110" t="s">
        <v>174</v>
      </c>
      <c r="C30" s="110" t="s">
        <v>173</v>
      </c>
      <c r="D30" s="111" t="s">
        <v>176</v>
      </c>
      <c r="E30" s="112">
        <v>6.34</v>
      </c>
      <c r="F30" s="113">
        <v>569</v>
      </c>
      <c r="G30" s="113">
        <f t="shared" si="8"/>
        <v>701.24</v>
      </c>
      <c r="H30" s="113">
        <f t="shared" si="9"/>
        <v>4445.8599999999997</v>
      </c>
    </row>
    <row r="31" spans="1:8" ht="26.25" thickBot="1" x14ac:dyDescent="0.25">
      <c r="A31" s="109" t="s">
        <v>250</v>
      </c>
      <c r="B31" s="110" t="s">
        <v>175</v>
      </c>
      <c r="C31" s="110" t="s">
        <v>226</v>
      </c>
      <c r="D31" s="111" t="s">
        <v>83</v>
      </c>
      <c r="E31" s="112">
        <v>36.93</v>
      </c>
      <c r="F31" s="113">
        <v>57</v>
      </c>
      <c r="G31" s="113">
        <f t="shared" ref="G31" si="10">ROUND(F31+(F31*$H$9),2)</f>
        <v>70.25</v>
      </c>
      <c r="H31" s="113">
        <f t="shared" ref="H31" si="11">ROUND((E31*G31),2)</f>
        <v>2594.33</v>
      </c>
    </row>
    <row r="32" spans="1:8" ht="13.5" thickBot="1" x14ac:dyDescent="0.25">
      <c r="A32" s="107" t="s">
        <v>117</v>
      </c>
      <c r="B32" s="72"/>
      <c r="C32" s="164" t="s">
        <v>227</v>
      </c>
      <c r="D32" s="165"/>
      <c r="E32" s="165"/>
      <c r="F32" s="165"/>
      <c r="G32" s="166"/>
      <c r="H32" s="68">
        <f>SUM(H33:H35)</f>
        <v>13348.21</v>
      </c>
    </row>
    <row r="33" spans="1:8" ht="25.5" x14ac:dyDescent="0.2">
      <c r="A33" s="108" t="s">
        <v>72</v>
      </c>
      <c r="B33" s="63" t="s">
        <v>161</v>
      </c>
      <c r="C33" s="63" t="s">
        <v>160</v>
      </c>
      <c r="D33" s="64" t="s">
        <v>83</v>
      </c>
      <c r="E33" s="65">
        <v>17.600000000000001</v>
      </c>
      <c r="F33" s="105">
        <v>293</v>
      </c>
      <c r="G33" s="113">
        <f t="shared" ref="G33" si="12">ROUND(F33+(F33*$H$9),2)</f>
        <v>361.09</v>
      </c>
      <c r="H33" s="113">
        <f t="shared" ref="H33:H34" si="13">ROUND((E33*G33),2)</f>
        <v>6355.18</v>
      </c>
    </row>
    <row r="34" spans="1:8" ht="53.25" customHeight="1" x14ac:dyDescent="0.2">
      <c r="A34" s="109" t="s">
        <v>119</v>
      </c>
      <c r="B34" s="110" t="s">
        <v>163</v>
      </c>
      <c r="C34" s="110" t="s">
        <v>162</v>
      </c>
      <c r="D34" s="111" t="s">
        <v>83</v>
      </c>
      <c r="E34" s="112">
        <v>7.14</v>
      </c>
      <c r="F34" s="113">
        <v>566</v>
      </c>
      <c r="G34" s="113">
        <f>ROUND(F34+(F34*$H$9),2)</f>
        <v>697.54</v>
      </c>
      <c r="H34" s="113">
        <f t="shared" si="13"/>
        <v>4980.4399999999996</v>
      </c>
    </row>
    <row r="35" spans="1:8" ht="67.5" customHeight="1" thickBot="1" x14ac:dyDescent="0.25">
      <c r="A35" s="109" t="s">
        <v>120</v>
      </c>
      <c r="B35" s="110" t="s">
        <v>165</v>
      </c>
      <c r="C35" s="110" t="s">
        <v>164</v>
      </c>
      <c r="D35" s="111" t="s">
        <v>83</v>
      </c>
      <c r="E35" s="112">
        <v>3.72</v>
      </c>
      <c r="F35" s="113">
        <v>439</v>
      </c>
      <c r="G35" s="113">
        <f>ROUND(F35+(F35*$H$9),2)</f>
        <v>541.02</v>
      </c>
      <c r="H35" s="113">
        <f t="shared" ref="H35" si="14">ROUND((E35*G35),2)</f>
        <v>2012.59</v>
      </c>
    </row>
    <row r="36" spans="1:8" ht="13.5" thickBot="1" x14ac:dyDescent="0.25">
      <c r="A36" s="107" t="s">
        <v>121</v>
      </c>
      <c r="B36" s="72"/>
      <c r="C36" s="164" t="s">
        <v>142</v>
      </c>
      <c r="D36" s="165"/>
      <c r="E36" s="165"/>
      <c r="F36" s="165"/>
      <c r="G36" s="166"/>
      <c r="H36" s="68">
        <f>SUM(H37:H42)</f>
        <v>33821</v>
      </c>
    </row>
    <row r="37" spans="1:8" ht="38.25" x14ac:dyDescent="0.2">
      <c r="A37" s="108" t="s">
        <v>122</v>
      </c>
      <c r="B37" s="63" t="s">
        <v>144</v>
      </c>
      <c r="C37" s="63" t="s">
        <v>143</v>
      </c>
      <c r="D37" s="64" t="s">
        <v>83</v>
      </c>
      <c r="E37" s="65">
        <v>334.77</v>
      </c>
      <c r="F37" s="105">
        <v>14.2</v>
      </c>
      <c r="G37" s="113">
        <f t="shared" ref="G37" si="15">ROUND(F37+(F37*$H$9),2)</f>
        <v>17.5</v>
      </c>
      <c r="H37" s="113">
        <f t="shared" ref="H37:H38" si="16">ROUND((E37*G37),2)</f>
        <v>5858.48</v>
      </c>
    </row>
    <row r="38" spans="1:8" ht="51.75" customHeight="1" x14ac:dyDescent="0.2">
      <c r="A38" s="109" t="s">
        <v>159</v>
      </c>
      <c r="B38" s="110" t="s">
        <v>145</v>
      </c>
      <c r="C38" s="110" t="s">
        <v>153</v>
      </c>
      <c r="D38" s="111" t="s">
        <v>83</v>
      </c>
      <c r="E38" s="112">
        <v>343.77</v>
      </c>
      <c r="F38" s="113">
        <v>33.29</v>
      </c>
      <c r="G38" s="113">
        <f>ROUND(F38+(F38*$H$9),2)</f>
        <v>41.03</v>
      </c>
      <c r="H38" s="113">
        <f t="shared" si="16"/>
        <v>14104.88</v>
      </c>
    </row>
    <row r="39" spans="1:8" ht="81" customHeight="1" x14ac:dyDescent="0.2">
      <c r="A39" s="108" t="s">
        <v>206</v>
      </c>
      <c r="B39" s="110" t="s">
        <v>147</v>
      </c>
      <c r="C39" s="110" t="s">
        <v>146</v>
      </c>
      <c r="D39" s="111" t="s">
        <v>83</v>
      </c>
      <c r="E39" s="112">
        <v>55.49</v>
      </c>
      <c r="F39" s="113">
        <v>68.41</v>
      </c>
      <c r="G39" s="113">
        <f>ROUND(F39+(F39*$H$9),2)</f>
        <v>84.31</v>
      </c>
      <c r="H39" s="113">
        <f t="shared" ref="H39" si="17">ROUND((E39*G39),2)</f>
        <v>4678.3599999999997</v>
      </c>
    </row>
    <row r="40" spans="1:8" ht="63.75" x14ac:dyDescent="0.2">
      <c r="A40" s="109" t="s">
        <v>207</v>
      </c>
      <c r="B40" s="110" t="s">
        <v>150</v>
      </c>
      <c r="C40" s="110" t="s">
        <v>148</v>
      </c>
      <c r="D40" s="111" t="s">
        <v>69</v>
      </c>
      <c r="E40" s="112">
        <v>50.65</v>
      </c>
      <c r="F40" s="113">
        <v>11.52</v>
      </c>
      <c r="G40" s="113">
        <f>ROUND(F40+(F40*$H$9),2)</f>
        <v>14.2</v>
      </c>
      <c r="H40" s="113">
        <f t="shared" ref="H40" si="18">ROUND((E40*G40),2)</f>
        <v>719.23</v>
      </c>
    </row>
    <row r="41" spans="1:8" ht="98.25" customHeight="1" x14ac:dyDescent="0.2">
      <c r="A41" s="108" t="s">
        <v>208</v>
      </c>
      <c r="B41" s="110" t="s">
        <v>149</v>
      </c>
      <c r="C41" s="158" t="s">
        <v>254</v>
      </c>
      <c r="D41" s="111" t="s">
        <v>83</v>
      </c>
      <c r="E41" s="112">
        <v>44.7</v>
      </c>
      <c r="F41" s="113">
        <v>68.52</v>
      </c>
      <c r="G41" s="113">
        <f>ROUND(F41+(F41*$H$9),2)</f>
        <v>84.44</v>
      </c>
      <c r="H41" s="113">
        <f t="shared" ref="H41" si="19">ROUND((E41*G41),2)</f>
        <v>3774.47</v>
      </c>
    </row>
    <row r="42" spans="1:8" ht="46.5" customHeight="1" thickBot="1" x14ac:dyDescent="0.25">
      <c r="A42" s="108" t="s">
        <v>223</v>
      </c>
      <c r="B42" s="110" t="s">
        <v>225</v>
      </c>
      <c r="C42" s="110" t="s">
        <v>224</v>
      </c>
      <c r="D42" s="111" t="s">
        <v>83</v>
      </c>
      <c r="E42" s="112">
        <v>55.49</v>
      </c>
      <c r="F42" s="113">
        <v>68.52</v>
      </c>
      <c r="G42" s="113">
        <f>ROUND(F42+(F42*$H$9),2)</f>
        <v>84.44</v>
      </c>
      <c r="H42" s="113">
        <f t="shared" ref="H42" si="20">ROUND((E42*G42),2)</f>
        <v>4685.58</v>
      </c>
    </row>
    <row r="43" spans="1:8" ht="13.5" thickBot="1" x14ac:dyDescent="0.25">
      <c r="A43" s="107" t="s">
        <v>129</v>
      </c>
      <c r="B43" s="72"/>
      <c r="C43" s="164" t="s">
        <v>108</v>
      </c>
      <c r="D43" s="165"/>
      <c r="E43" s="165"/>
      <c r="F43" s="165"/>
      <c r="G43" s="166"/>
      <c r="H43" s="68">
        <f>H44+H45+H46</f>
        <v>14437.960000000001</v>
      </c>
    </row>
    <row r="44" spans="1:8" ht="54" customHeight="1" x14ac:dyDescent="0.2">
      <c r="A44" s="108" t="s">
        <v>130</v>
      </c>
      <c r="B44" s="63" t="s">
        <v>125</v>
      </c>
      <c r="C44" s="63" t="s">
        <v>124</v>
      </c>
      <c r="D44" s="64" t="s">
        <v>83</v>
      </c>
      <c r="E44" s="65">
        <v>290.07</v>
      </c>
      <c r="F44" s="105">
        <v>5.77</v>
      </c>
      <c r="G44" s="113">
        <f t="shared" ref="G44" si="21">ROUND(F44+(F44*$H$9),2)</f>
        <v>7.11</v>
      </c>
      <c r="H44" s="113">
        <f t="shared" ref="H44:H45" si="22">ROUND((E44*G44),2)</f>
        <v>2062.4</v>
      </c>
    </row>
    <row r="45" spans="1:8" ht="54" customHeight="1" x14ac:dyDescent="0.2">
      <c r="A45" s="109" t="s">
        <v>131</v>
      </c>
      <c r="B45" s="110" t="s">
        <v>109</v>
      </c>
      <c r="C45" s="110" t="s">
        <v>169</v>
      </c>
      <c r="D45" s="111" t="s">
        <v>83</v>
      </c>
      <c r="E45" s="112">
        <v>290.07</v>
      </c>
      <c r="F45" s="113">
        <v>12</v>
      </c>
      <c r="G45" s="113">
        <f>ROUND(F45+(F45*$H$9),2)</f>
        <v>14.79</v>
      </c>
      <c r="H45" s="113">
        <f t="shared" si="22"/>
        <v>4290.1400000000003</v>
      </c>
    </row>
    <row r="46" spans="1:8" ht="74.25" customHeight="1" thickBot="1" x14ac:dyDescent="0.25">
      <c r="A46" s="109" t="s">
        <v>275</v>
      </c>
      <c r="B46" s="110" t="s">
        <v>276</v>
      </c>
      <c r="C46" s="110" t="s">
        <v>277</v>
      </c>
      <c r="D46" s="111" t="s">
        <v>83</v>
      </c>
      <c r="E46" s="112">
        <v>285.2</v>
      </c>
      <c r="F46" s="113">
        <v>23</v>
      </c>
      <c r="G46" s="113">
        <f>ROUND(F46+(F46*$H$9),2)</f>
        <v>28.35</v>
      </c>
      <c r="H46" s="113">
        <f t="shared" ref="H46" si="23">ROUND((E46*G46),2)</f>
        <v>8085.42</v>
      </c>
    </row>
    <row r="47" spans="1:8" ht="13.5" thickBot="1" x14ac:dyDescent="0.25">
      <c r="A47" s="107" t="s">
        <v>132</v>
      </c>
      <c r="B47" s="72"/>
      <c r="C47" s="164" t="s">
        <v>118</v>
      </c>
      <c r="D47" s="165"/>
      <c r="E47" s="165"/>
      <c r="F47" s="165"/>
      <c r="G47" s="166"/>
      <c r="H47" s="68">
        <f>SUM(H48:H64)</f>
        <v>16716.23</v>
      </c>
    </row>
    <row r="48" spans="1:8" ht="62.25" customHeight="1" x14ac:dyDescent="0.2">
      <c r="A48" s="108" t="s">
        <v>133</v>
      </c>
      <c r="B48" s="63" t="s">
        <v>283</v>
      </c>
      <c r="C48" s="63" t="s">
        <v>282</v>
      </c>
      <c r="D48" s="64" t="s">
        <v>123</v>
      </c>
      <c r="E48" s="65">
        <v>16</v>
      </c>
      <c r="F48" s="105">
        <v>22.21</v>
      </c>
      <c r="G48" s="113">
        <f t="shared" ref="G48" si="24">ROUND(F48+(F48*$H$9),2)</f>
        <v>27.37</v>
      </c>
      <c r="H48" s="113">
        <f t="shared" ref="H48" si="25">ROUND((E48*G48),2)</f>
        <v>437.92</v>
      </c>
    </row>
    <row r="49" spans="1:8" ht="60.75" customHeight="1" x14ac:dyDescent="0.2">
      <c r="A49" s="108" t="s">
        <v>134</v>
      </c>
      <c r="B49" s="63" t="s">
        <v>285</v>
      </c>
      <c r="C49" s="63" t="s">
        <v>284</v>
      </c>
      <c r="D49" s="64" t="s">
        <v>123</v>
      </c>
      <c r="E49" s="65">
        <v>6</v>
      </c>
      <c r="F49" s="105">
        <v>20.95</v>
      </c>
      <c r="G49" s="113">
        <f t="shared" ref="G49" si="26">ROUND(F49+(F49*$H$9),2)</f>
        <v>25.82</v>
      </c>
      <c r="H49" s="113">
        <f t="shared" ref="H49" si="27">ROUND((E49*G49),2)</f>
        <v>154.91999999999999</v>
      </c>
    </row>
    <row r="50" spans="1:8" ht="66.75" customHeight="1" x14ac:dyDescent="0.2">
      <c r="A50" s="108" t="s">
        <v>177</v>
      </c>
      <c r="B50" s="63" t="s">
        <v>293</v>
      </c>
      <c r="C50" s="63" t="s">
        <v>292</v>
      </c>
      <c r="D50" s="64" t="s">
        <v>123</v>
      </c>
      <c r="E50" s="65">
        <v>6</v>
      </c>
      <c r="F50" s="105">
        <v>53.68</v>
      </c>
      <c r="G50" s="113">
        <f t="shared" ref="G50" si="28">ROUND(F50+(F50*$H$9),2)</f>
        <v>66.16</v>
      </c>
      <c r="H50" s="113">
        <f t="shared" ref="H50" si="29">ROUND((E50*G50),2)</f>
        <v>396.96</v>
      </c>
    </row>
    <row r="51" spans="1:8" ht="38.25" x14ac:dyDescent="0.2">
      <c r="A51" s="108" t="s">
        <v>134</v>
      </c>
      <c r="B51" s="63" t="s">
        <v>281</v>
      </c>
      <c r="C51" s="63" t="s">
        <v>280</v>
      </c>
      <c r="D51" s="64" t="s">
        <v>123</v>
      </c>
      <c r="E51" s="65">
        <v>171.4</v>
      </c>
      <c r="F51" s="105">
        <v>5.7</v>
      </c>
      <c r="G51" s="113">
        <f t="shared" ref="G51" si="30">ROUND(F51+(F51*$H$9),2)</f>
        <v>7.02</v>
      </c>
      <c r="H51" s="113">
        <f t="shared" ref="H51" si="31">ROUND((E51*G51),2)</f>
        <v>1203.23</v>
      </c>
    </row>
    <row r="52" spans="1:8" ht="38.25" x14ac:dyDescent="0.2">
      <c r="A52" s="108" t="s">
        <v>177</v>
      </c>
      <c r="B52" s="63" t="s">
        <v>299</v>
      </c>
      <c r="C52" s="63" t="s">
        <v>296</v>
      </c>
      <c r="D52" s="64" t="s">
        <v>69</v>
      </c>
      <c r="E52" s="65">
        <v>60</v>
      </c>
      <c r="F52" s="105">
        <v>37.049999999999997</v>
      </c>
      <c r="G52" s="113">
        <f t="shared" ref="G52" si="32">ROUND(F52+(F52*$H$9),2)</f>
        <v>45.66</v>
      </c>
      <c r="H52" s="113">
        <f t="shared" ref="H52" si="33">ROUND((E52*G52),2)</f>
        <v>2739.6</v>
      </c>
    </row>
    <row r="53" spans="1:8" ht="41.25" customHeight="1" x14ac:dyDescent="0.2">
      <c r="A53" s="108" t="s">
        <v>288</v>
      </c>
      <c r="B53" s="63" t="s">
        <v>297</v>
      </c>
      <c r="C53" s="63" t="s">
        <v>298</v>
      </c>
      <c r="D53" s="64" t="s">
        <v>69</v>
      </c>
      <c r="E53" s="65">
        <v>120</v>
      </c>
      <c r="F53" s="105">
        <v>24.48</v>
      </c>
      <c r="G53" s="113">
        <f t="shared" ref="G53" si="34">ROUND(F53+(F53*$H$9),2)</f>
        <v>30.17</v>
      </c>
      <c r="H53" s="113">
        <f t="shared" ref="H53" si="35">ROUND((E53*G53),2)</f>
        <v>3620.4</v>
      </c>
    </row>
    <row r="54" spans="1:8" ht="51" x14ac:dyDescent="0.2">
      <c r="A54" s="108" t="s">
        <v>177</v>
      </c>
      <c r="B54" s="63" t="s">
        <v>286</v>
      </c>
      <c r="C54" s="63" t="s">
        <v>287</v>
      </c>
      <c r="D54" s="64" t="s">
        <v>69</v>
      </c>
      <c r="E54" s="65">
        <v>80</v>
      </c>
      <c r="F54" s="105">
        <v>2.86</v>
      </c>
      <c r="G54" s="113">
        <f t="shared" ref="G54" si="36">ROUND(F54+(F54*$H$9),2)</f>
        <v>3.52</v>
      </c>
      <c r="H54" s="113">
        <f t="shared" ref="H54" si="37">ROUND((E54*G54),2)</f>
        <v>281.60000000000002</v>
      </c>
    </row>
    <row r="55" spans="1:8" ht="51" x14ac:dyDescent="0.2">
      <c r="A55" s="108" t="s">
        <v>288</v>
      </c>
      <c r="B55" s="63" t="s">
        <v>289</v>
      </c>
      <c r="C55" s="63" t="s">
        <v>290</v>
      </c>
      <c r="D55" s="64" t="s">
        <v>69</v>
      </c>
      <c r="E55" s="65">
        <v>182.8</v>
      </c>
      <c r="F55" s="105">
        <v>4.57</v>
      </c>
      <c r="G55" s="113">
        <f t="shared" ref="G55" si="38">ROUND(F55+(F55*$H$9),2)</f>
        <v>5.63</v>
      </c>
      <c r="H55" s="113">
        <f t="shared" ref="H55" si="39">ROUND((E55*G55),2)</f>
        <v>1029.1600000000001</v>
      </c>
    </row>
    <row r="56" spans="1:8" ht="51" x14ac:dyDescent="0.2">
      <c r="A56" s="108" t="s">
        <v>291</v>
      </c>
      <c r="B56" s="63" t="s">
        <v>295</v>
      </c>
      <c r="C56" s="63" t="s">
        <v>294</v>
      </c>
      <c r="D56" s="64" t="s">
        <v>69</v>
      </c>
      <c r="E56" s="65">
        <v>259.5</v>
      </c>
      <c r="F56" s="105">
        <v>9</v>
      </c>
      <c r="G56" s="113">
        <f t="shared" ref="G56" si="40">ROUND(F56+(F56*$H$9),2)</f>
        <v>11.09</v>
      </c>
      <c r="H56" s="113">
        <f t="shared" ref="H56" si="41">ROUND((E56*G56),2)</f>
        <v>2877.86</v>
      </c>
    </row>
    <row r="57" spans="1:8" ht="21.75" customHeight="1" x14ac:dyDescent="0.2">
      <c r="A57" s="108" t="s">
        <v>300</v>
      </c>
      <c r="B57" s="63" t="s">
        <v>303</v>
      </c>
      <c r="C57" s="63" t="s">
        <v>302</v>
      </c>
      <c r="D57" s="64" t="s">
        <v>123</v>
      </c>
      <c r="E57" s="65">
        <v>1</v>
      </c>
      <c r="F57" s="105">
        <v>21.69</v>
      </c>
      <c r="G57" s="113">
        <f t="shared" ref="G57" si="42">ROUND(F57+(F57*$H$9),2)</f>
        <v>26.73</v>
      </c>
      <c r="H57" s="113">
        <f t="shared" ref="H57" si="43">ROUND((E57*G57),2)</f>
        <v>26.73</v>
      </c>
    </row>
    <row r="58" spans="1:8" ht="22.5" customHeight="1" x14ac:dyDescent="0.2">
      <c r="A58" s="108" t="s">
        <v>301</v>
      </c>
      <c r="B58" s="63" t="s">
        <v>305</v>
      </c>
      <c r="C58" s="63" t="s">
        <v>304</v>
      </c>
      <c r="D58" s="64" t="s">
        <v>123</v>
      </c>
      <c r="E58" s="65">
        <v>3</v>
      </c>
      <c r="F58" s="105">
        <v>21.69</v>
      </c>
      <c r="G58" s="113">
        <f t="shared" ref="G58" si="44">ROUND(F58+(F58*$H$9),2)</f>
        <v>26.73</v>
      </c>
      <c r="H58" s="113">
        <f t="shared" ref="H58" si="45">ROUND((E58*G58),2)</f>
        <v>80.19</v>
      </c>
    </row>
    <row r="59" spans="1:8" x14ac:dyDescent="0.2">
      <c r="A59" s="108" t="s">
        <v>306</v>
      </c>
      <c r="B59" s="63" t="s">
        <v>310</v>
      </c>
      <c r="C59" s="63" t="s">
        <v>309</v>
      </c>
      <c r="D59" s="64" t="s">
        <v>123</v>
      </c>
      <c r="E59" s="65">
        <v>2</v>
      </c>
      <c r="F59" s="105">
        <v>48.36</v>
      </c>
      <c r="G59" s="113">
        <f t="shared" ref="G59:G61" si="46">ROUND(F59+(F59*$H$9),2)</f>
        <v>59.6</v>
      </c>
      <c r="H59" s="113">
        <f t="shared" ref="H59:H61" si="47">ROUND((E59*G59),2)</f>
        <v>119.2</v>
      </c>
    </row>
    <row r="60" spans="1:8" x14ac:dyDescent="0.2">
      <c r="A60" s="108" t="s">
        <v>307</v>
      </c>
      <c r="B60" s="63" t="s">
        <v>312</v>
      </c>
      <c r="C60" s="63" t="s">
        <v>311</v>
      </c>
      <c r="D60" s="64" t="s">
        <v>123</v>
      </c>
      <c r="E60" s="65">
        <v>2</v>
      </c>
      <c r="F60" s="105">
        <v>91.19</v>
      </c>
      <c r="G60" s="113">
        <f t="shared" si="46"/>
        <v>112.38</v>
      </c>
      <c r="H60" s="113">
        <f t="shared" si="47"/>
        <v>224.76</v>
      </c>
    </row>
    <row r="61" spans="1:8" x14ac:dyDescent="0.2">
      <c r="A61" s="108" t="s">
        <v>308</v>
      </c>
      <c r="B61" s="63" t="s">
        <v>314</v>
      </c>
      <c r="C61" s="63" t="s">
        <v>313</v>
      </c>
      <c r="D61" s="64" t="s">
        <v>123</v>
      </c>
      <c r="E61" s="65">
        <v>1</v>
      </c>
      <c r="F61" s="105">
        <v>91.19</v>
      </c>
      <c r="G61" s="113">
        <f t="shared" si="46"/>
        <v>112.38</v>
      </c>
      <c r="H61" s="113">
        <f t="shared" si="47"/>
        <v>112.38</v>
      </c>
    </row>
    <row r="62" spans="1:8" x14ac:dyDescent="0.2">
      <c r="A62" s="108" t="s">
        <v>315</v>
      </c>
      <c r="B62" s="63" t="s">
        <v>317</v>
      </c>
      <c r="C62" s="63" t="s">
        <v>316</v>
      </c>
      <c r="D62" s="64" t="s">
        <v>123</v>
      </c>
      <c r="E62" s="65">
        <v>1</v>
      </c>
      <c r="F62" s="105">
        <v>48.36</v>
      </c>
      <c r="G62" s="113">
        <f t="shared" ref="G62" si="48">ROUND(F62+(F62*$H$9),2)</f>
        <v>59.6</v>
      </c>
      <c r="H62" s="113">
        <f t="shared" ref="H62" si="49">ROUND((E62*G62),2)</f>
        <v>59.6</v>
      </c>
    </row>
    <row r="63" spans="1:8" ht="25.5" x14ac:dyDescent="0.2">
      <c r="A63" s="108" t="s">
        <v>318</v>
      </c>
      <c r="B63" s="63" t="s">
        <v>320</v>
      </c>
      <c r="C63" s="63" t="s">
        <v>319</v>
      </c>
      <c r="D63" s="64" t="s">
        <v>123</v>
      </c>
      <c r="E63" s="65">
        <v>2</v>
      </c>
      <c r="F63" s="105">
        <v>196.15</v>
      </c>
      <c r="G63" s="113">
        <f t="shared" ref="G63" si="50">ROUND(F63+(F63*$H$9),2)</f>
        <v>241.74</v>
      </c>
      <c r="H63" s="113">
        <f t="shared" ref="H63" si="51">ROUND((E63*G63),2)</f>
        <v>483.48</v>
      </c>
    </row>
    <row r="64" spans="1:8" ht="39" thickBot="1" x14ac:dyDescent="0.25">
      <c r="A64" s="108" t="s">
        <v>321</v>
      </c>
      <c r="B64" s="63" t="s">
        <v>322</v>
      </c>
      <c r="C64" s="63" t="s">
        <v>325</v>
      </c>
      <c r="D64" s="64" t="s">
        <v>123</v>
      </c>
      <c r="E64" s="65">
        <v>6</v>
      </c>
      <c r="F64" s="105">
        <v>387.89</v>
      </c>
      <c r="G64" s="113">
        <f t="shared" ref="G64" si="52">ROUND(F64+(F64*$H$9),2)</f>
        <v>478.04</v>
      </c>
      <c r="H64" s="113">
        <f t="shared" ref="H64" si="53">ROUND((E64*G64),2)</f>
        <v>2868.24</v>
      </c>
    </row>
    <row r="65" spans="1:8" s="114" customFormat="1" ht="13.5" thickBot="1" x14ac:dyDescent="0.25">
      <c r="A65" s="107" t="s">
        <v>166</v>
      </c>
      <c r="B65" s="72"/>
      <c r="C65" s="164" t="s">
        <v>178</v>
      </c>
      <c r="D65" s="165"/>
      <c r="E65" s="165"/>
      <c r="F65" s="165"/>
      <c r="G65" s="166"/>
      <c r="H65" s="68">
        <f>SUM(H66:H78)</f>
        <v>8800.09</v>
      </c>
    </row>
    <row r="66" spans="1:8" ht="63.75" x14ac:dyDescent="0.2">
      <c r="A66" s="108" t="s">
        <v>167</v>
      </c>
      <c r="B66" s="63" t="s">
        <v>180</v>
      </c>
      <c r="C66" s="63" t="s">
        <v>179</v>
      </c>
      <c r="D66" s="64" t="s">
        <v>123</v>
      </c>
      <c r="E66" s="65">
        <v>1</v>
      </c>
      <c r="F66" s="105">
        <v>685</v>
      </c>
      <c r="G66" s="113">
        <f t="shared" ref="G66:G76" si="54">ROUND(F66+(F66*$H$9),2)</f>
        <v>844.19</v>
      </c>
      <c r="H66" s="113">
        <f t="shared" ref="H66:H76" si="55">ROUND((E66*G66),2)</f>
        <v>844.19</v>
      </c>
    </row>
    <row r="67" spans="1:8" ht="25.5" x14ac:dyDescent="0.2">
      <c r="A67" s="108" t="s">
        <v>168</v>
      </c>
      <c r="B67" s="63" t="s">
        <v>186</v>
      </c>
      <c r="C67" s="63" t="s">
        <v>181</v>
      </c>
      <c r="D67" s="64" t="s">
        <v>123</v>
      </c>
      <c r="E67" s="65">
        <v>1</v>
      </c>
      <c r="F67" s="105">
        <v>38.51</v>
      </c>
      <c r="G67" s="113">
        <f t="shared" si="54"/>
        <v>47.46</v>
      </c>
      <c r="H67" s="113">
        <f t="shared" si="55"/>
        <v>47.46</v>
      </c>
    </row>
    <row r="68" spans="1:8" ht="38.25" x14ac:dyDescent="0.2">
      <c r="A68" s="108" t="s">
        <v>209</v>
      </c>
      <c r="B68" s="63" t="s">
        <v>185</v>
      </c>
      <c r="C68" s="63" t="s">
        <v>182</v>
      </c>
      <c r="D68" s="64" t="s">
        <v>69</v>
      </c>
      <c r="E68" s="65">
        <v>7</v>
      </c>
      <c r="F68" s="105">
        <v>42</v>
      </c>
      <c r="G68" s="113">
        <f t="shared" si="54"/>
        <v>51.76</v>
      </c>
      <c r="H68" s="113">
        <f t="shared" si="55"/>
        <v>362.32</v>
      </c>
    </row>
    <row r="69" spans="1:8" ht="38.25" x14ac:dyDescent="0.2">
      <c r="A69" s="108" t="s">
        <v>210</v>
      </c>
      <c r="B69" s="63" t="s">
        <v>184</v>
      </c>
      <c r="C69" s="63" t="s">
        <v>183</v>
      </c>
      <c r="D69" s="64" t="s">
        <v>69</v>
      </c>
      <c r="E69" s="65">
        <v>6</v>
      </c>
      <c r="F69" s="105">
        <v>22</v>
      </c>
      <c r="G69" s="113">
        <f t="shared" si="54"/>
        <v>27.11</v>
      </c>
      <c r="H69" s="113">
        <f t="shared" si="55"/>
        <v>162.66</v>
      </c>
    </row>
    <row r="70" spans="1:8" ht="38.25" x14ac:dyDescent="0.2">
      <c r="A70" s="108" t="s">
        <v>211</v>
      </c>
      <c r="B70" s="63" t="s">
        <v>188</v>
      </c>
      <c r="C70" s="63" t="s">
        <v>187</v>
      </c>
      <c r="D70" s="64" t="s">
        <v>69</v>
      </c>
      <c r="E70" s="65">
        <v>6</v>
      </c>
      <c r="F70" s="105">
        <v>19.7</v>
      </c>
      <c r="G70" s="113">
        <f t="shared" si="54"/>
        <v>24.28</v>
      </c>
      <c r="H70" s="113">
        <f t="shared" si="55"/>
        <v>145.68</v>
      </c>
    </row>
    <row r="71" spans="1:8" ht="49.5" customHeight="1" x14ac:dyDescent="0.2">
      <c r="A71" s="108" t="s">
        <v>212</v>
      </c>
      <c r="B71" s="63" t="s">
        <v>190</v>
      </c>
      <c r="C71" s="63" t="s">
        <v>189</v>
      </c>
      <c r="D71" s="64" t="s">
        <v>69</v>
      </c>
      <c r="E71" s="65">
        <v>40</v>
      </c>
      <c r="F71" s="105">
        <v>51.74</v>
      </c>
      <c r="G71" s="113">
        <f t="shared" si="54"/>
        <v>63.76</v>
      </c>
      <c r="H71" s="113">
        <f t="shared" si="55"/>
        <v>2550.4</v>
      </c>
    </row>
    <row r="72" spans="1:8" ht="48.75" customHeight="1" x14ac:dyDescent="0.2">
      <c r="A72" s="108" t="s">
        <v>213</v>
      </c>
      <c r="B72" s="63" t="s">
        <v>194</v>
      </c>
      <c r="C72" s="63" t="s">
        <v>191</v>
      </c>
      <c r="D72" s="64" t="s">
        <v>69</v>
      </c>
      <c r="E72" s="65">
        <v>20</v>
      </c>
      <c r="F72" s="105">
        <v>28.74</v>
      </c>
      <c r="G72" s="113">
        <f t="shared" si="54"/>
        <v>35.42</v>
      </c>
      <c r="H72" s="113">
        <f t="shared" si="55"/>
        <v>708.4</v>
      </c>
    </row>
    <row r="73" spans="1:8" ht="40.5" customHeight="1" x14ac:dyDescent="0.2">
      <c r="A73" s="108" t="s">
        <v>214</v>
      </c>
      <c r="B73" s="63" t="s">
        <v>193</v>
      </c>
      <c r="C73" s="63" t="s">
        <v>192</v>
      </c>
      <c r="D73" s="64" t="s">
        <v>123</v>
      </c>
      <c r="E73" s="65">
        <v>1</v>
      </c>
      <c r="F73" s="105">
        <v>55.42</v>
      </c>
      <c r="G73" s="113">
        <f t="shared" si="54"/>
        <v>68.3</v>
      </c>
      <c r="H73" s="113">
        <f t="shared" si="55"/>
        <v>68.3</v>
      </c>
    </row>
    <row r="74" spans="1:8" ht="78.75" customHeight="1" x14ac:dyDescent="0.2">
      <c r="A74" s="108" t="s">
        <v>215</v>
      </c>
      <c r="B74" s="63" t="s">
        <v>196</v>
      </c>
      <c r="C74" s="63" t="s">
        <v>195</v>
      </c>
      <c r="D74" s="64" t="s">
        <v>123</v>
      </c>
      <c r="E74" s="65">
        <v>1</v>
      </c>
      <c r="F74" s="105">
        <v>119</v>
      </c>
      <c r="G74" s="113">
        <f t="shared" si="54"/>
        <v>146.66</v>
      </c>
      <c r="H74" s="113">
        <f t="shared" si="55"/>
        <v>146.66</v>
      </c>
    </row>
    <row r="75" spans="1:8" ht="102" customHeight="1" x14ac:dyDescent="0.2">
      <c r="A75" s="108" t="s">
        <v>216</v>
      </c>
      <c r="B75" s="63" t="s">
        <v>198</v>
      </c>
      <c r="C75" s="63" t="s">
        <v>197</v>
      </c>
      <c r="D75" s="64" t="s">
        <v>123</v>
      </c>
      <c r="E75" s="65">
        <v>2</v>
      </c>
      <c r="F75" s="105">
        <v>515</v>
      </c>
      <c r="G75" s="113">
        <f t="shared" si="54"/>
        <v>634.69000000000005</v>
      </c>
      <c r="H75" s="113">
        <f t="shared" si="55"/>
        <v>1269.3800000000001</v>
      </c>
    </row>
    <row r="76" spans="1:8" ht="99.75" customHeight="1" x14ac:dyDescent="0.2">
      <c r="A76" s="108" t="s">
        <v>217</v>
      </c>
      <c r="B76" s="63" t="s">
        <v>222</v>
      </c>
      <c r="C76" s="63" t="s">
        <v>221</v>
      </c>
      <c r="D76" s="64" t="s">
        <v>123</v>
      </c>
      <c r="E76" s="65">
        <v>2</v>
      </c>
      <c r="F76" s="105">
        <v>382</v>
      </c>
      <c r="G76" s="113">
        <f t="shared" si="54"/>
        <v>470.78</v>
      </c>
      <c r="H76" s="113">
        <f t="shared" si="55"/>
        <v>941.56</v>
      </c>
    </row>
    <row r="77" spans="1:8" ht="74.25" customHeight="1" x14ac:dyDescent="0.2">
      <c r="A77" s="108" t="s">
        <v>218</v>
      </c>
      <c r="B77" s="63" t="s">
        <v>136</v>
      </c>
      <c r="C77" s="63" t="s">
        <v>135</v>
      </c>
      <c r="D77" s="64" t="s">
        <v>123</v>
      </c>
      <c r="E77" s="65">
        <v>2</v>
      </c>
      <c r="F77" s="105">
        <v>220.22</v>
      </c>
      <c r="G77" s="113">
        <f t="shared" ref="G77" si="56">ROUND(F77+(F77*$H$9),2)</f>
        <v>271.39999999999998</v>
      </c>
      <c r="H77" s="113">
        <f>ROUND((E77*G77),2)</f>
        <v>542.79999999999995</v>
      </c>
    </row>
    <row r="78" spans="1:8" ht="76.5" customHeight="1" thickBot="1" x14ac:dyDescent="0.25">
      <c r="A78" s="108" t="s">
        <v>219</v>
      </c>
      <c r="B78" s="63" t="s">
        <v>138</v>
      </c>
      <c r="C78" s="63" t="s">
        <v>137</v>
      </c>
      <c r="D78" s="64" t="s">
        <v>123</v>
      </c>
      <c r="E78" s="65">
        <v>4</v>
      </c>
      <c r="F78" s="105">
        <v>204.94</v>
      </c>
      <c r="G78" s="113">
        <f t="shared" ref="G78" si="57">ROUND(F78+(F78*$H$9),2)</f>
        <v>252.57</v>
      </c>
      <c r="H78" s="113">
        <f>ROUND((E78*G78),2)</f>
        <v>1010.28</v>
      </c>
    </row>
    <row r="79" spans="1:8" ht="13.5" thickBot="1" x14ac:dyDescent="0.25">
      <c r="A79" s="107" t="s">
        <v>220</v>
      </c>
      <c r="B79" s="72"/>
      <c r="C79" s="164" t="s">
        <v>271</v>
      </c>
      <c r="D79" s="165"/>
      <c r="E79" s="165"/>
      <c r="F79" s="165"/>
      <c r="G79" s="166"/>
      <c r="H79" s="68">
        <f>SUM(H80:H84)</f>
        <v>22120.17</v>
      </c>
    </row>
    <row r="80" spans="1:8" ht="38.25" x14ac:dyDescent="0.2">
      <c r="A80" s="108" t="s">
        <v>220</v>
      </c>
      <c r="B80" s="63" t="s">
        <v>246</v>
      </c>
      <c r="C80" s="63" t="s">
        <v>248</v>
      </c>
      <c r="D80" s="64" t="s">
        <v>176</v>
      </c>
      <c r="E80" s="65">
        <v>72.83</v>
      </c>
      <c r="F80" s="105">
        <v>17.25</v>
      </c>
      <c r="G80" s="113">
        <f t="shared" ref="G80:G81" si="58">ROUND(F80+(F80*$H$9),2)</f>
        <v>21.26</v>
      </c>
      <c r="H80" s="113">
        <f t="shared" ref="H80:H81" si="59">ROUND((E80*G80),2)</f>
        <v>1548.37</v>
      </c>
    </row>
    <row r="81" spans="1:8" ht="51" x14ac:dyDescent="0.2">
      <c r="A81" s="108" t="s">
        <v>261</v>
      </c>
      <c r="B81" s="63" t="s">
        <v>262</v>
      </c>
      <c r="C81" s="63" t="s">
        <v>257</v>
      </c>
      <c r="D81" s="64" t="s">
        <v>263</v>
      </c>
      <c r="E81" s="65">
        <v>72.2</v>
      </c>
      <c r="F81" s="105">
        <v>63.71</v>
      </c>
      <c r="G81" s="113">
        <f t="shared" si="58"/>
        <v>78.52</v>
      </c>
      <c r="H81" s="113">
        <f t="shared" si="59"/>
        <v>5669.14</v>
      </c>
    </row>
    <row r="82" spans="1:8" ht="36" customHeight="1" x14ac:dyDescent="0.2">
      <c r="A82" s="108" t="s">
        <v>233</v>
      </c>
      <c r="B82" s="63" t="s">
        <v>152</v>
      </c>
      <c r="C82" s="63" t="s">
        <v>258</v>
      </c>
      <c r="D82" s="64" t="s">
        <v>83</v>
      </c>
      <c r="E82" s="65">
        <v>15.18</v>
      </c>
      <c r="F82" s="105">
        <v>15.18</v>
      </c>
      <c r="G82" s="113">
        <f t="shared" ref="G82" si="60">ROUND(F82+(F82*$H$9),2)</f>
        <v>18.71</v>
      </c>
      <c r="H82" s="113">
        <f>ROUND((E82*G82),2)</f>
        <v>284.02</v>
      </c>
    </row>
    <row r="83" spans="1:8" ht="51.75" customHeight="1" x14ac:dyDescent="0.2">
      <c r="A83" s="108" t="s">
        <v>259</v>
      </c>
      <c r="B83" s="63" t="s">
        <v>174</v>
      </c>
      <c r="C83" s="63" t="s">
        <v>260</v>
      </c>
      <c r="D83" s="64" t="s">
        <v>176</v>
      </c>
      <c r="E83" s="65">
        <v>14.52</v>
      </c>
      <c r="F83" s="105">
        <v>569</v>
      </c>
      <c r="G83" s="113">
        <f t="shared" ref="G83" si="61">ROUND(F83+(F83*$H$9),2)</f>
        <v>701.24</v>
      </c>
      <c r="H83" s="113">
        <f>ROUND((E83*G83),2)</f>
        <v>10182</v>
      </c>
    </row>
    <row r="84" spans="1:8" ht="38.25" customHeight="1" thickBot="1" x14ac:dyDescent="0.25">
      <c r="A84" s="108" t="s">
        <v>272</v>
      </c>
      <c r="B84" s="63" t="s">
        <v>274</v>
      </c>
      <c r="C84" s="63" t="s">
        <v>273</v>
      </c>
      <c r="D84" s="64" t="s">
        <v>176</v>
      </c>
      <c r="E84" s="65">
        <v>1.44</v>
      </c>
      <c r="F84" s="105">
        <v>2500</v>
      </c>
      <c r="G84" s="113">
        <f t="shared" ref="G84" si="62">ROUND(F84+(F84*$H$9),2)</f>
        <v>3081</v>
      </c>
      <c r="H84" s="113">
        <f>ROUND((E84*G84),2)</f>
        <v>4436.6400000000003</v>
      </c>
    </row>
    <row r="85" spans="1:8" ht="13.5" thickBot="1" x14ac:dyDescent="0.25">
      <c r="A85" s="107" t="s">
        <v>264</v>
      </c>
      <c r="B85" s="72"/>
      <c r="C85" s="164" t="s">
        <v>126</v>
      </c>
      <c r="D85" s="165"/>
      <c r="E85" s="165"/>
      <c r="F85" s="165"/>
      <c r="G85" s="166"/>
      <c r="H85" s="68">
        <f>H86+H87</f>
        <v>2152.62</v>
      </c>
    </row>
    <row r="86" spans="1:8" x14ac:dyDescent="0.2">
      <c r="A86" s="108" t="s">
        <v>265</v>
      </c>
      <c r="B86" s="63" t="s">
        <v>127</v>
      </c>
      <c r="C86" s="63" t="s">
        <v>128</v>
      </c>
      <c r="D86" s="64" t="s">
        <v>83</v>
      </c>
      <c r="E86" s="65">
        <v>63.13</v>
      </c>
      <c r="F86" s="105">
        <v>5.69</v>
      </c>
      <c r="G86" s="113">
        <f t="shared" ref="G86" si="63">ROUND(F86+(F86*$H$9),2)</f>
        <v>7.01</v>
      </c>
      <c r="H86" s="113">
        <f>ROUND((E86*G86),2)</f>
        <v>442.54</v>
      </c>
    </row>
    <row r="87" spans="1:8" ht="39" thickBot="1" x14ac:dyDescent="0.25">
      <c r="A87" s="108" t="s">
        <v>266</v>
      </c>
      <c r="B87" s="63" t="s">
        <v>235</v>
      </c>
      <c r="C87" s="63" t="s">
        <v>234</v>
      </c>
      <c r="D87" s="64" t="s">
        <v>83</v>
      </c>
      <c r="E87" s="65">
        <v>2758.19</v>
      </c>
      <c r="F87" s="105">
        <v>0.5</v>
      </c>
      <c r="G87" s="113">
        <f t="shared" ref="G87" si="64">ROUND(F87+(F87*$H$9),2)</f>
        <v>0.62</v>
      </c>
      <c r="H87" s="113">
        <f>ROUND((E87*G87),2)</f>
        <v>1710.08</v>
      </c>
    </row>
    <row r="88" spans="1:8" ht="70.5" customHeight="1" thickBot="1" x14ac:dyDescent="0.25">
      <c r="A88" s="170" t="s">
        <v>104</v>
      </c>
      <c r="B88" s="171"/>
      <c r="C88" s="171"/>
      <c r="D88" s="171"/>
      <c r="E88" s="171"/>
      <c r="F88" s="171"/>
      <c r="G88" s="172"/>
      <c r="H88" s="69">
        <f>SUM(H12+H14+H16+H32+H36+H43+H47+H65+H79+H85)</f>
        <v>312035.67</v>
      </c>
    </row>
    <row r="89" spans="1:8" ht="74.25" customHeight="1" x14ac:dyDescent="0.2">
      <c r="A89" s="118"/>
      <c r="B89" s="119"/>
      <c r="C89" s="119"/>
      <c r="D89" s="119"/>
      <c r="E89" s="119"/>
      <c r="F89" s="119"/>
      <c r="G89" s="119"/>
      <c r="H89" s="120"/>
    </row>
    <row r="90" spans="1:8" x14ac:dyDescent="0.2">
      <c r="A90" s="121"/>
      <c r="B90" s="55"/>
      <c r="C90" s="55"/>
      <c r="D90" s="55"/>
      <c r="E90" s="55"/>
      <c r="F90" s="55"/>
      <c r="G90" s="55"/>
      <c r="H90" s="122"/>
    </row>
    <row r="91" spans="1:8" x14ac:dyDescent="0.2">
      <c r="A91" s="121"/>
      <c r="B91" s="169"/>
      <c r="C91" s="169"/>
      <c r="D91" s="55"/>
      <c r="F91" s="162" t="s">
        <v>105</v>
      </c>
      <c r="G91" s="162"/>
      <c r="H91" s="122"/>
    </row>
    <row r="92" spans="1:8" ht="41.25" customHeight="1" x14ac:dyDescent="0.2">
      <c r="A92" s="123"/>
      <c r="B92" s="160" t="s">
        <v>103</v>
      </c>
      <c r="C92" s="161"/>
      <c r="D92" s="161"/>
      <c r="F92" s="163" t="s">
        <v>11</v>
      </c>
      <c r="G92" s="163"/>
      <c r="H92" s="124"/>
    </row>
    <row r="93" spans="1:8" x14ac:dyDescent="0.2">
      <c r="A93" s="125"/>
      <c r="H93" s="126"/>
    </row>
    <row r="94" spans="1:8" x14ac:dyDescent="0.2">
      <c r="A94" s="125"/>
      <c r="H94" s="126"/>
    </row>
    <row r="95" spans="1:8" x14ac:dyDescent="0.2">
      <c r="A95" s="125"/>
      <c r="H95" s="126"/>
    </row>
    <row r="96" spans="1:8" ht="18" customHeight="1" x14ac:dyDescent="0.2">
      <c r="A96" s="121"/>
      <c r="B96" s="162"/>
      <c r="C96" s="162"/>
      <c r="D96" s="55"/>
      <c r="E96" s="169"/>
      <c r="F96" s="169"/>
      <c r="G96" s="117"/>
      <c r="H96" s="122"/>
    </row>
    <row r="97" spans="1:8" ht="27" customHeight="1" thickBot="1" x14ac:dyDescent="0.25">
      <c r="A97" s="127"/>
      <c r="B97" s="167" t="s">
        <v>107</v>
      </c>
      <c r="C97" s="168"/>
      <c r="D97" s="168"/>
      <c r="E97" s="173"/>
      <c r="F97" s="173"/>
      <c r="G97" s="128"/>
      <c r="H97" s="129"/>
    </row>
    <row r="98" spans="1:8" ht="11.25" hidden="1" customHeight="1" x14ac:dyDescent="0.2">
      <c r="A98" s="56"/>
      <c r="B98" s="57"/>
      <c r="C98" s="57"/>
      <c r="D98" s="56"/>
      <c r="E98" s="57"/>
      <c r="F98" s="57"/>
      <c r="G98" s="57"/>
      <c r="H98" s="56"/>
    </row>
    <row r="99" spans="1:8" ht="11.25" customHeight="1" x14ac:dyDescent="0.2">
      <c r="A99"/>
      <c r="B99"/>
      <c r="C99"/>
      <c r="D99"/>
      <c r="E99"/>
      <c r="F99"/>
      <c r="G99"/>
      <c r="H99"/>
    </row>
    <row r="100" spans="1:8" ht="26.25" customHeight="1" x14ac:dyDescent="0.2">
      <c r="A100"/>
      <c r="B100"/>
      <c r="C100"/>
      <c r="D100"/>
      <c r="E100"/>
      <c r="F100"/>
      <c r="G100"/>
      <c r="H100"/>
    </row>
    <row r="101" spans="1:8" hidden="1" x14ac:dyDescent="0.2">
      <c r="A101"/>
      <c r="B101"/>
      <c r="C101"/>
      <c r="D101"/>
      <c r="E101"/>
      <c r="F101"/>
      <c r="G101"/>
      <c r="H101"/>
    </row>
    <row r="104" spans="1:8" ht="11.25" customHeight="1" x14ac:dyDescent="0.2"/>
    <row r="105" spans="1:8" ht="26.25" customHeight="1" x14ac:dyDescent="0.2"/>
    <row r="107" spans="1:8" customFormat="1" ht="11.25" customHeight="1" x14ac:dyDescent="0.2">
      <c r="A107" s="13"/>
      <c r="B107" s="13"/>
      <c r="C107" s="13"/>
      <c r="D107" s="13"/>
      <c r="E107" s="13"/>
      <c r="F107" s="13"/>
      <c r="G107" s="13"/>
      <c r="H107" s="13"/>
    </row>
    <row r="108" spans="1:8" customFormat="1" ht="12" customHeight="1" x14ac:dyDescent="0.2">
      <c r="A108" s="13"/>
      <c r="B108" s="13"/>
      <c r="C108" s="13"/>
      <c r="D108" s="13"/>
      <c r="E108" s="13"/>
      <c r="F108" s="13"/>
      <c r="G108" s="13"/>
      <c r="H108" s="13"/>
    </row>
    <row r="109" spans="1:8" customFormat="1" ht="14.1" customHeight="1" x14ac:dyDescent="0.2">
      <c r="A109" s="13"/>
      <c r="B109" s="13"/>
      <c r="C109" s="13"/>
      <c r="D109" s="13"/>
      <c r="E109" s="13"/>
      <c r="F109" s="13"/>
      <c r="G109" s="13"/>
      <c r="H109" s="13"/>
    </row>
    <row r="110" spans="1:8" ht="14.1" customHeight="1" x14ac:dyDescent="0.2"/>
    <row r="111" spans="1:8" ht="4.5" customHeight="1" x14ac:dyDescent="0.2"/>
  </sheetData>
  <mergeCells count="32">
    <mergeCell ref="A1:H1"/>
    <mergeCell ref="A2:H2"/>
    <mergeCell ref="F4:H4"/>
    <mergeCell ref="A4:E4"/>
    <mergeCell ref="A5:E6"/>
    <mergeCell ref="F5:H6"/>
    <mergeCell ref="B97:D97"/>
    <mergeCell ref="B91:C91"/>
    <mergeCell ref="A88:G88"/>
    <mergeCell ref="E97:F97"/>
    <mergeCell ref="E7:H7"/>
    <mergeCell ref="C47:G47"/>
    <mergeCell ref="A7:D7"/>
    <mergeCell ref="C43:G43"/>
    <mergeCell ref="A8:D8"/>
    <mergeCell ref="F8:F9"/>
    <mergeCell ref="E8:E9"/>
    <mergeCell ref="C12:G12"/>
    <mergeCell ref="A9:D9"/>
    <mergeCell ref="A10:H10"/>
    <mergeCell ref="E96:F96"/>
    <mergeCell ref="B96:C96"/>
    <mergeCell ref="B92:D92"/>
    <mergeCell ref="F91:G91"/>
    <mergeCell ref="F92:G92"/>
    <mergeCell ref="C14:G14"/>
    <mergeCell ref="C36:G36"/>
    <mergeCell ref="C32:G32"/>
    <mergeCell ref="C65:G65"/>
    <mergeCell ref="C85:G85"/>
    <mergeCell ref="C16:G16"/>
    <mergeCell ref="C79:G79"/>
  </mergeCells>
  <phoneticPr fontId="2" type="noConversion"/>
  <pageMargins left="0.78740157480314965" right="0.19685039370078741" top="0.39370078740157483" bottom="0.39370078740157483" header="0" footer="0"/>
  <pageSetup paperSize="9" scale="75" fitToHeight="0" orientation="portrait"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zoomScale="115" zoomScaleNormal="115" workbookViewId="0">
      <selection activeCell="E12" sqref="E12"/>
    </sheetView>
  </sheetViews>
  <sheetFormatPr defaultRowHeight="12.75" x14ac:dyDescent="0.2"/>
  <cols>
    <col min="1" max="1" width="8" style="74" customWidth="1"/>
    <col min="2" max="2" width="8.7109375" style="74" customWidth="1"/>
    <col min="3" max="3" width="32.85546875" style="74" customWidth="1"/>
    <col min="4" max="4" width="15.7109375" style="75" customWidth="1"/>
    <col min="5" max="5" width="13.5703125" style="75" customWidth="1"/>
    <col min="6" max="6" width="12.7109375" style="74" customWidth="1"/>
    <col min="7" max="7" width="17.85546875" style="74" customWidth="1"/>
    <col min="8" max="8" width="13.42578125" style="74" hidden="1" customWidth="1"/>
    <col min="9" max="9" width="0.140625" style="74" hidden="1" customWidth="1"/>
    <col min="10" max="10" width="5" style="74" hidden="1" customWidth="1"/>
    <col min="11" max="11" width="5.28515625" style="74" hidden="1" customWidth="1"/>
    <col min="12" max="16384" width="9.140625" style="74"/>
  </cols>
  <sheetData>
    <row r="1" spans="1:11" ht="2.25" customHeight="1" thickBot="1" x14ac:dyDescent="0.25">
      <c r="A1" s="115"/>
      <c r="F1" s="75"/>
      <c r="G1" s="75"/>
      <c r="H1" s="75"/>
      <c r="K1" s="99"/>
    </row>
    <row r="2" spans="1:11" ht="16.5" thickBot="1" x14ac:dyDescent="0.3">
      <c r="A2" s="226"/>
      <c r="B2" s="227"/>
      <c r="C2" s="227"/>
      <c r="D2" s="227"/>
      <c r="E2" s="227"/>
      <c r="F2" s="227"/>
      <c r="G2" s="227"/>
      <c r="H2" s="227"/>
      <c r="I2" s="227"/>
      <c r="J2" s="227"/>
      <c r="K2" s="228"/>
    </row>
    <row r="3" spans="1:11" ht="3.75" customHeight="1" thickBot="1" x14ac:dyDescent="0.25">
      <c r="A3" s="136"/>
      <c r="B3" s="137"/>
      <c r="C3" s="137"/>
      <c r="D3" s="73"/>
      <c r="E3" s="73"/>
      <c r="F3" s="137"/>
      <c r="G3" s="137"/>
      <c r="H3" s="137"/>
      <c r="I3" s="137"/>
      <c r="J3" s="137"/>
      <c r="K3" s="138"/>
    </row>
    <row r="4" spans="1:11" ht="18" customHeight="1" thickBot="1" x14ac:dyDescent="0.25">
      <c r="A4" s="229" t="s">
        <v>87</v>
      </c>
      <c r="B4" s="230"/>
      <c r="C4" s="230"/>
      <c r="D4" s="230"/>
      <c r="E4" s="230"/>
      <c r="F4" s="230"/>
      <c r="G4" s="230"/>
      <c r="H4" s="230"/>
      <c r="I4" s="230"/>
      <c r="J4" s="230"/>
      <c r="K4" s="231"/>
    </row>
    <row r="5" spans="1:11" ht="18" customHeight="1" thickBot="1" x14ac:dyDescent="0.25">
      <c r="A5" s="150" t="s">
        <v>88</v>
      </c>
      <c r="B5" s="151"/>
      <c r="C5" s="152"/>
      <c r="D5" s="232" t="s">
        <v>279</v>
      </c>
      <c r="E5" s="233"/>
      <c r="F5" s="234">
        <v>44863</v>
      </c>
      <c r="G5" s="234"/>
      <c r="H5" s="134"/>
      <c r="I5" s="134"/>
      <c r="J5" s="134"/>
      <c r="K5" s="135"/>
    </row>
    <row r="6" spans="1:11" ht="18" customHeight="1" thickBot="1" x14ac:dyDescent="0.25">
      <c r="A6" s="235" t="s">
        <v>326</v>
      </c>
      <c r="B6" s="236"/>
      <c r="C6" s="237"/>
      <c r="D6" s="148" t="s">
        <v>102</v>
      </c>
      <c r="E6" s="148"/>
      <c r="F6" s="148" t="s">
        <v>230</v>
      </c>
      <c r="G6" s="149"/>
      <c r="H6" s="132"/>
      <c r="I6" s="132"/>
      <c r="J6" s="132"/>
      <c r="K6" s="133"/>
    </row>
    <row r="7" spans="1:11" ht="18" customHeight="1" thickBot="1" x14ac:dyDescent="0.25">
      <c r="A7" s="238"/>
      <c r="B7" s="239"/>
      <c r="C7" s="240"/>
      <c r="D7" s="146"/>
      <c r="E7" s="146"/>
      <c r="F7" s="146"/>
      <c r="G7" s="146"/>
      <c r="H7" s="145"/>
      <c r="I7" s="145"/>
      <c r="J7" s="145"/>
      <c r="K7" s="147"/>
    </row>
    <row r="8" spans="1:11" ht="36" customHeight="1" thickBot="1" x14ac:dyDescent="0.25">
      <c r="A8" s="155" t="s">
        <v>0</v>
      </c>
      <c r="B8" s="156" t="s">
        <v>5</v>
      </c>
      <c r="C8" s="156" t="s">
        <v>89</v>
      </c>
      <c r="D8" s="153" t="s">
        <v>90</v>
      </c>
      <c r="E8" s="153" t="s">
        <v>91</v>
      </c>
      <c r="F8" s="154" t="s">
        <v>92</v>
      </c>
      <c r="G8" s="157" t="s">
        <v>229</v>
      </c>
      <c r="H8" s="159" t="s">
        <v>93</v>
      </c>
      <c r="I8" s="156" t="s">
        <v>94</v>
      </c>
      <c r="J8" s="156" t="s">
        <v>95</v>
      </c>
      <c r="K8" s="157" t="s">
        <v>96</v>
      </c>
    </row>
    <row r="9" spans="1:11" ht="14.25" customHeight="1" x14ac:dyDescent="0.2">
      <c r="A9" s="222">
        <v>1</v>
      </c>
      <c r="B9" s="223"/>
      <c r="C9" s="224" t="s">
        <v>28</v>
      </c>
      <c r="D9" s="76" t="s">
        <v>97</v>
      </c>
      <c r="E9" s="77">
        <f>E10/E32</f>
        <v>5.0026972877812333E-3</v>
      </c>
      <c r="F9" s="77">
        <v>1</v>
      </c>
      <c r="G9" s="77">
        <v>0</v>
      </c>
      <c r="H9" s="77"/>
      <c r="I9" s="78"/>
      <c r="J9" s="79"/>
      <c r="K9" s="80"/>
    </row>
    <row r="10" spans="1:11" ht="14.25" customHeight="1" x14ac:dyDescent="0.2">
      <c r="A10" s="220"/>
      <c r="B10" s="221"/>
      <c r="C10" s="225"/>
      <c r="D10" s="81" t="s">
        <v>98</v>
      </c>
      <c r="E10" s="82">
        <v>1561.02</v>
      </c>
      <c r="F10" s="82">
        <v>1561.02</v>
      </c>
      <c r="G10" s="82">
        <f>F10*G9</f>
        <v>0</v>
      </c>
      <c r="H10" s="82"/>
      <c r="I10" s="82"/>
      <c r="J10" s="82"/>
      <c r="K10" s="83"/>
    </row>
    <row r="11" spans="1:11" ht="14.25" customHeight="1" x14ac:dyDescent="0.2">
      <c r="A11" s="220">
        <v>2</v>
      </c>
      <c r="B11" s="221"/>
      <c r="C11" s="221" t="s">
        <v>199</v>
      </c>
      <c r="D11" s="81" t="s">
        <v>97</v>
      </c>
      <c r="E11" s="77">
        <f>E12/E32</f>
        <v>0.45055970684377211</v>
      </c>
      <c r="F11" s="77">
        <v>0.5</v>
      </c>
      <c r="G11" s="77">
        <v>0.5</v>
      </c>
      <c r="H11" s="77"/>
      <c r="I11" s="78"/>
      <c r="J11" s="79"/>
      <c r="K11" s="80"/>
    </row>
    <row r="12" spans="1:11" ht="14.25" customHeight="1" x14ac:dyDescent="0.2">
      <c r="A12" s="220"/>
      <c r="B12" s="221"/>
      <c r="C12" s="221"/>
      <c r="D12" s="81" t="s">
        <v>98</v>
      </c>
      <c r="E12" s="82">
        <v>140590.70000000001</v>
      </c>
      <c r="F12" s="82">
        <v>70295.350000000006</v>
      </c>
      <c r="G12" s="82">
        <v>70295.350000000006</v>
      </c>
      <c r="H12" s="82"/>
      <c r="I12" s="82"/>
      <c r="J12" s="82"/>
      <c r="K12" s="83"/>
    </row>
    <row r="13" spans="1:11" ht="14.25" customHeight="1" x14ac:dyDescent="0.2">
      <c r="A13" s="220">
        <v>3</v>
      </c>
      <c r="B13" s="221"/>
      <c r="C13" s="221" t="s">
        <v>228</v>
      </c>
      <c r="D13" s="81" t="s">
        <v>97</v>
      </c>
      <c r="E13" s="77">
        <f>E14/E32</f>
        <v>0.18743905143921527</v>
      </c>
      <c r="F13" s="106">
        <v>0.5</v>
      </c>
      <c r="G13" s="106">
        <v>0.5</v>
      </c>
      <c r="H13" s="77"/>
      <c r="I13" s="78"/>
      <c r="J13" s="79"/>
      <c r="K13" s="80"/>
    </row>
    <row r="14" spans="1:11" ht="14.25" customHeight="1" x14ac:dyDescent="0.2">
      <c r="A14" s="220"/>
      <c r="B14" s="221"/>
      <c r="C14" s="221"/>
      <c r="D14" s="81" t="s">
        <v>98</v>
      </c>
      <c r="E14" s="82">
        <v>58487.67</v>
      </c>
      <c r="F14" s="82">
        <v>29243.83</v>
      </c>
      <c r="G14" s="82">
        <f>E14*G13</f>
        <v>29243.834999999999</v>
      </c>
      <c r="H14" s="82"/>
      <c r="I14" s="82"/>
      <c r="J14" s="82"/>
      <c r="K14" s="83"/>
    </row>
    <row r="15" spans="1:11" ht="14.25" customHeight="1" x14ac:dyDescent="0.2">
      <c r="A15" s="220">
        <v>4</v>
      </c>
      <c r="B15" s="221"/>
      <c r="C15" s="221" t="s">
        <v>227</v>
      </c>
      <c r="D15" s="81" t="s">
        <v>97</v>
      </c>
      <c r="E15" s="77">
        <f>E16/E32</f>
        <v>4.2777833700871438E-2</v>
      </c>
      <c r="F15" s="77">
        <v>0.5</v>
      </c>
      <c r="G15" s="77">
        <v>0.5</v>
      </c>
      <c r="H15" s="77"/>
      <c r="I15" s="78"/>
      <c r="J15" s="79"/>
      <c r="K15" s="80"/>
    </row>
    <row r="16" spans="1:11" ht="14.25" customHeight="1" x14ac:dyDescent="0.2">
      <c r="A16" s="220"/>
      <c r="B16" s="221"/>
      <c r="C16" s="221"/>
      <c r="D16" s="81" t="s">
        <v>98</v>
      </c>
      <c r="E16" s="82">
        <v>13348.21</v>
      </c>
      <c r="F16" s="82">
        <f>F15*$E$16</f>
        <v>6674.1049999999996</v>
      </c>
      <c r="G16" s="82">
        <f>G15*$E$16</f>
        <v>6674.1049999999996</v>
      </c>
      <c r="H16" s="82"/>
      <c r="I16" s="82"/>
      <c r="J16" s="82"/>
      <c r="K16" s="83"/>
    </row>
    <row r="17" spans="1:11" ht="14.25" customHeight="1" x14ac:dyDescent="0.2">
      <c r="A17" s="220">
        <v>5</v>
      </c>
      <c r="B17" s="221"/>
      <c r="C17" s="221" t="s">
        <v>142</v>
      </c>
      <c r="D17" s="81" t="s">
        <v>97</v>
      </c>
      <c r="E17" s="77">
        <f>E18/E32</f>
        <v>0.10838824933059737</v>
      </c>
      <c r="F17" s="77">
        <v>0.5</v>
      </c>
      <c r="G17" s="77">
        <v>0.5</v>
      </c>
      <c r="H17" s="77"/>
      <c r="I17" s="78"/>
      <c r="J17" s="79"/>
      <c r="K17" s="80"/>
    </row>
    <row r="18" spans="1:11" ht="14.25" customHeight="1" x14ac:dyDescent="0.2">
      <c r="A18" s="220"/>
      <c r="B18" s="221"/>
      <c r="C18" s="221"/>
      <c r="D18" s="81" t="s">
        <v>98</v>
      </c>
      <c r="E18" s="82">
        <v>33821</v>
      </c>
      <c r="F18" s="82">
        <f>E18*F17</f>
        <v>16910.5</v>
      </c>
      <c r="G18" s="82">
        <f>E18*G17</f>
        <v>16910.5</v>
      </c>
      <c r="H18" s="82"/>
      <c r="I18" s="82"/>
      <c r="J18" s="82"/>
      <c r="K18" s="83"/>
    </row>
    <row r="19" spans="1:11" ht="14.25" customHeight="1" x14ac:dyDescent="0.2">
      <c r="A19" s="220">
        <v>6</v>
      </c>
      <c r="B19" s="221"/>
      <c r="C19" s="221" t="s">
        <v>108</v>
      </c>
      <c r="D19" s="81" t="s">
        <v>97</v>
      </c>
      <c r="E19" s="77">
        <f>E20/E32</f>
        <v>4.6270222888299919E-2</v>
      </c>
      <c r="F19" s="77">
        <v>0</v>
      </c>
      <c r="G19" s="77">
        <v>1</v>
      </c>
      <c r="H19" s="77"/>
      <c r="I19" s="78"/>
      <c r="J19" s="79"/>
      <c r="K19" s="80"/>
    </row>
    <row r="20" spans="1:11" ht="14.25" customHeight="1" x14ac:dyDescent="0.2">
      <c r="A20" s="220"/>
      <c r="B20" s="221"/>
      <c r="C20" s="221"/>
      <c r="D20" s="81" t="s">
        <v>98</v>
      </c>
      <c r="E20" s="82">
        <v>14437.96</v>
      </c>
      <c r="F20" s="82">
        <f>E20*F19</f>
        <v>0</v>
      </c>
      <c r="G20" s="82">
        <v>14437.96</v>
      </c>
      <c r="H20" s="82"/>
      <c r="I20" s="82"/>
      <c r="J20" s="82"/>
      <c r="K20" s="83"/>
    </row>
    <row r="21" spans="1:11" ht="14.25" customHeight="1" x14ac:dyDescent="0.2">
      <c r="A21" s="220">
        <v>7</v>
      </c>
      <c r="B21" s="221"/>
      <c r="C21" s="221" t="s">
        <v>118</v>
      </c>
      <c r="D21" s="81" t="s">
        <v>97</v>
      </c>
      <c r="E21" s="77">
        <f>E22/E32</f>
        <v>5.3571535587582021E-2</v>
      </c>
      <c r="F21" s="77">
        <v>0.5</v>
      </c>
      <c r="G21" s="77">
        <v>0.5</v>
      </c>
      <c r="H21" s="77"/>
      <c r="I21" s="78"/>
      <c r="J21" s="79"/>
      <c r="K21" s="80"/>
    </row>
    <row r="22" spans="1:11" ht="14.25" customHeight="1" x14ac:dyDescent="0.2">
      <c r="A22" s="220"/>
      <c r="B22" s="221"/>
      <c r="C22" s="221"/>
      <c r="D22" s="81" t="s">
        <v>98</v>
      </c>
      <c r="E22" s="82">
        <v>16716.23</v>
      </c>
      <c r="F22" s="82">
        <f>E22*F21</f>
        <v>8358.1149999999998</v>
      </c>
      <c r="G22" s="82">
        <v>8358.11</v>
      </c>
      <c r="H22" s="82"/>
      <c r="I22" s="82"/>
      <c r="J22" s="82"/>
      <c r="K22" s="83"/>
    </row>
    <row r="23" spans="1:11" ht="14.25" customHeight="1" x14ac:dyDescent="0.2">
      <c r="A23" s="220">
        <v>8</v>
      </c>
      <c r="B23" s="241"/>
      <c r="C23" s="241" t="s">
        <v>178</v>
      </c>
      <c r="D23" s="81" t="s">
        <v>97</v>
      </c>
      <c r="E23" s="77">
        <f>E24/E32</f>
        <v>2.8202192396785921E-2</v>
      </c>
      <c r="F23" s="77">
        <v>0.2</v>
      </c>
      <c r="G23" s="77">
        <v>0.8</v>
      </c>
      <c r="H23" s="77"/>
      <c r="I23" s="78"/>
      <c r="J23" s="79"/>
      <c r="K23" s="80"/>
    </row>
    <row r="24" spans="1:11" ht="14.25" customHeight="1" x14ac:dyDescent="0.2">
      <c r="A24" s="220"/>
      <c r="B24" s="223"/>
      <c r="C24" s="223"/>
      <c r="D24" s="81" t="s">
        <v>98</v>
      </c>
      <c r="E24" s="82">
        <v>8800.09</v>
      </c>
      <c r="F24" s="82">
        <f>E24*F23</f>
        <v>1760.018</v>
      </c>
      <c r="G24" s="82">
        <v>7040.07</v>
      </c>
      <c r="H24" s="82"/>
      <c r="I24" s="82"/>
      <c r="J24" s="82"/>
      <c r="K24" s="83"/>
    </row>
    <row r="25" spans="1:11" ht="14.25" customHeight="1" x14ac:dyDescent="0.2">
      <c r="A25" s="220">
        <v>9</v>
      </c>
      <c r="B25" s="241"/>
      <c r="C25" s="241" t="s">
        <v>256</v>
      </c>
      <c r="D25" s="81" t="s">
        <v>97</v>
      </c>
      <c r="E25" s="77">
        <f>E26/E32</f>
        <v>7.0889876147813488E-2</v>
      </c>
      <c r="F25" s="77">
        <v>0.5</v>
      </c>
      <c r="G25" s="77">
        <v>0.5</v>
      </c>
      <c r="H25" s="77"/>
      <c r="I25" s="78"/>
      <c r="J25" s="79"/>
      <c r="K25" s="80"/>
    </row>
    <row r="26" spans="1:11" ht="14.25" customHeight="1" x14ac:dyDescent="0.2">
      <c r="A26" s="220"/>
      <c r="B26" s="223"/>
      <c r="C26" s="223"/>
      <c r="D26" s="81" t="s">
        <v>98</v>
      </c>
      <c r="E26" s="82">
        <v>22120.17</v>
      </c>
      <c r="F26" s="82">
        <v>11060.09</v>
      </c>
      <c r="G26" s="82">
        <v>11060.08</v>
      </c>
      <c r="H26" s="82"/>
      <c r="I26" s="82"/>
      <c r="J26" s="82"/>
      <c r="K26" s="83"/>
    </row>
    <row r="27" spans="1:11" ht="14.25" customHeight="1" x14ac:dyDescent="0.2">
      <c r="A27" s="247" t="s">
        <v>267</v>
      </c>
      <c r="B27" s="245"/>
      <c r="C27" s="245" t="s">
        <v>126</v>
      </c>
      <c r="D27" s="81" t="s">
        <v>97</v>
      </c>
      <c r="E27" s="77">
        <f>E28/E32</f>
        <v>6.8986343772812894E-3</v>
      </c>
      <c r="F27" s="77">
        <v>0.7944</v>
      </c>
      <c r="G27" s="77">
        <v>0.2056</v>
      </c>
      <c r="H27" s="77"/>
      <c r="I27" s="78"/>
      <c r="J27" s="79"/>
      <c r="K27" s="80"/>
    </row>
    <row r="28" spans="1:11" ht="14.25" customHeight="1" x14ac:dyDescent="0.2">
      <c r="A28" s="248"/>
      <c r="B28" s="246"/>
      <c r="C28" s="246"/>
      <c r="D28" s="81" t="s">
        <v>98</v>
      </c>
      <c r="E28" s="82">
        <v>2152.62</v>
      </c>
      <c r="F28" s="82">
        <v>1710.08</v>
      </c>
      <c r="G28" s="82">
        <v>442.54</v>
      </c>
      <c r="H28" s="82"/>
      <c r="I28" s="82"/>
      <c r="J28" s="82"/>
      <c r="K28" s="83"/>
    </row>
    <row r="29" spans="1:11" ht="2.25" customHeight="1" x14ac:dyDescent="0.2">
      <c r="A29" s="243"/>
      <c r="B29" s="241"/>
      <c r="C29" s="241"/>
      <c r="D29" s="81" t="s">
        <v>97</v>
      </c>
      <c r="E29" s="77"/>
      <c r="F29" s="77"/>
      <c r="G29" s="77"/>
      <c r="H29" s="77"/>
      <c r="I29" s="78"/>
      <c r="J29" s="79"/>
      <c r="K29" s="80"/>
    </row>
    <row r="30" spans="1:11" ht="14.25" hidden="1" customHeight="1" x14ac:dyDescent="0.2">
      <c r="A30" s="244"/>
      <c r="B30" s="242"/>
      <c r="C30" s="242"/>
      <c r="D30" s="84" t="s">
        <v>98</v>
      </c>
      <c r="E30" s="82"/>
      <c r="F30" s="82"/>
      <c r="G30" s="82"/>
      <c r="H30" s="82"/>
      <c r="I30" s="82"/>
      <c r="J30" s="82"/>
      <c r="K30" s="83"/>
    </row>
    <row r="31" spans="1:11" ht="14.25" customHeight="1" x14ac:dyDescent="0.2">
      <c r="A31" s="210" t="s">
        <v>99</v>
      </c>
      <c r="B31" s="211"/>
      <c r="C31" s="212"/>
      <c r="D31" s="85" t="s">
        <v>97</v>
      </c>
      <c r="E31" s="86">
        <f t="shared" ref="E31:K31" si="0">E32/$E$32</f>
        <v>1</v>
      </c>
      <c r="F31" s="86">
        <f t="shared" si="0"/>
        <v>0.47293666137592544</v>
      </c>
      <c r="G31" s="86">
        <f t="shared" si="0"/>
        <v>0.52706330016693281</v>
      </c>
      <c r="H31" s="86" t="e">
        <f t="shared" si="0"/>
        <v>#REF!</v>
      </c>
      <c r="I31" s="86" t="e">
        <f t="shared" si="0"/>
        <v>#REF!</v>
      </c>
      <c r="J31" s="86" t="e">
        <f t="shared" si="0"/>
        <v>#REF!</v>
      </c>
      <c r="K31" s="87" t="e">
        <f t="shared" si="0"/>
        <v>#REF!</v>
      </c>
    </row>
    <row r="32" spans="1:11" ht="13.5" customHeight="1" thickBot="1" x14ac:dyDescent="0.25">
      <c r="A32" s="213"/>
      <c r="B32" s="214"/>
      <c r="C32" s="215"/>
      <c r="D32" s="88" t="s">
        <v>98</v>
      </c>
      <c r="E32" s="89">
        <f>SUM(E10+E12+E14+E16+E18+E20+E22+E24+E26+E28)</f>
        <v>312035.67</v>
      </c>
      <c r="F32" s="89">
        <f>F10+F12+F14+F16+F18+F20+F22+F24+F26+F28+F30</f>
        <v>147573.10800000001</v>
      </c>
      <c r="G32" s="89">
        <f>G10+G12+G14+G16+G18+G20+G22+G24+G26+G28</f>
        <v>164462.54999999999</v>
      </c>
      <c r="H32" s="89" t="e">
        <f>H10+H12+H14+H16+H18+H20+H22+#REF!+H24+H26+H28+H30</f>
        <v>#REF!</v>
      </c>
      <c r="I32" s="89" t="e">
        <f>I10+I12+I14+I16+I18+I20+I22+#REF!+I24+I26+I28+I30</f>
        <v>#REF!</v>
      </c>
      <c r="J32" s="89" t="e">
        <f>J10+J12+J14+J16+J18+J20+J22+#REF!+J24+J26+J28+J30</f>
        <v>#REF!</v>
      </c>
      <c r="K32" s="90" t="e">
        <f>K10+K12+K14+K16+K18+K20+K22+#REF!+K24+K26+K28+K30</f>
        <v>#REF!</v>
      </c>
    </row>
    <row r="33" spans="1:13" ht="1.5" customHeight="1" thickBot="1" x14ac:dyDescent="0.25">
      <c r="A33" s="139"/>
      <c r="B33" s="91"/>
      <c r="C33" s="91"/>
      <c r="D33" s="92"/>
      <c r="E33" s="92"/>
      <c r="F33" s="91"/>
      <c r="G33" s="91"/>
      <c r="H33" s="91"/>
      <c r="I33" s="91"/>
      <c r="J33" s="91"/>
      <c r="K33" s="140"/>
    </row>
    <row r="34" spans="1:13" ht="14.25" customHeight="1" x14ac:dyDescent="0.2">
      <c r="A34" s="93"/>
      <c r="B34" s="94"/>
      <c r="C34" s="94"/>
      <c r="D34" s="94"/>
      <c r="E34" s="94"/>
      <c r="F34" s="94"/>
      <c r="G34" s="94"/>
      <c r="K34" s="99"/>
      <c r="M34" s="101" t="s">
        <v>100</v>
      </c>
    </row>
    <row r="35" spans="1:13" ht="14.25" customHeight="1" x14ac:dyDescent="0.2">
      <c r="A35" s="95"/>
      <c r="B35" s="96"/>
      <c r="C35" s="96"/>
      <c r="D35" s="97"/>
      <c r="E35" s="216" t="s">
        <v>105</v>
      </c>
      <c r="F35" s="216"/>
      <c r="G35" s="1"/>
      <c r="H35" s="116" t="s">
        <v>101</v>
      </c>
      <c r="K35" s="99"/>
    </row>
    <row r="36" spans="1:13" ht="14.25" customHeight="1" x14ac:dyDescent="0.2">
      <c r="A36" s="98"/>
      <c r="B36" s="217" t="s">
        <v>106</v>
      </c>
      <c r="C36" s="217"/>
      <c r="E36" s="218" t="s">
        <v>11</v>
      </c>
      <c r="F36" s="218"/>
      <c r="G36" s="6"/>
      <c r="K36" s="99"/>
    </row>
    <row r="37" spans="1:13" ht="15" customHeight="1" x14ac:dyDescent="0.2">
      <c r="A37" s="100"/>
      <c r="B37" s="101"/>
      <c r="C37" s="101"/>
      <c r="K37" s="99"/>
    </row>
    <row r="38" spans="1:13" ht="13.5" customHeight="1" x14ac:dyDescent="0.2">
      <c r="A38" s="102"/>
      <c r="B38" s="219"/>
      <c r="C38" s="219"/>
      <c r="D38" s="103"/>
      <c r="E38" s="103"/>
      <c r="F38" s="104"/>
      <c r="K38" s="99"/>
    </row>
    <row r="39" spans="1:13" ht="14.25" customHeight="1" thickBot="1" x14ac:dyDescent="0.25">
      <c r="A39" s="141"/>
      <c r="B39" s="209" t="s">
        <v>139</v>
      </c>
      <c r="C39" s="209"/>
      <c r="D39" s="142"/>
      <c r="E39" s="142"/>
      <c r="F39" s="143"/>
      <c r="G39" s="143"/>
      <c r="H39" s="143"/>
      <c r="I39" s="143"/>
      <c r="J39" s="143"/>
      <c r="K39" s="144"/>
    </row>
    <row r="40" spans="1:13" ht="14.1" customHeight="1" x14ac:dyDescent="0.2"/>
  </sheetData>
  <mergeCells count="44">
    <mergeCell ref="C29:C30"/>
    <mergeCell ref="B29:B30"/>
    <mergeCell ref="A29:A30"/>
    <mergeCell ref="C27:C28"/>
    <mergeCell ref="B27:B28"/>
    <mergeCell ref="A27:A28"/>
    <mergeCell ref="C25:C26"/>
    <mergeCell ref="B25:B26"/>
    <mergeCell ref="A25:A26"/>
    <mergeCell ref="C23:C24"/>
    <mergeCell ref="B23:B24"/>
    <mergeCell ref="A23:A24"/>
    <mergeCell ref="A9:A10"/>
    <mergeCell ref="B9:B10"/>
    <mergeCell ref="C9:C10"/>
    <mergeCell ref="A2:K2"/>
    <mergeCell ref="A4:K4"/>
    <mergeCell ref="D5:E5"/>
    <mergeCell ref="F5:G5"/>
    <mergeCell ref="A6:C7"/>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B39:C39"/>
    <mergeCell ref="A31:C32"/>
    <mergeCell ref="E35:F35"/>
    <mergeCell ref="B36:C36"/>
    <mergeCell ref="E36:F36"/>
    <mergeCell ref="B38:C38"/>
  </mergeCells>
  <printOptions horizontalCentered="1"/>
  <pageMargins left="0.39370078740157483" right="0.19685039370078741" top="0.59055118110236227" bottom="0.19685039370078741" header="0.19685039370078741" footer="0"/>
  <pageSetup paperSize="9" orientation="landscape" horizontalDpi="4294967295"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3"/>
  <sheetViews>
    <sheetView topLeftCell="A7" workbookViewId="0">
      <selection sqref="A1:B1"/>
    </sheetView>
  </sheetViews>
  <sheetFormatPr defaultRowHeight="12.75" x14ac:dyDescent="0.2"/>
  <cols>
    <col min="1" max="1" width="5.42578125" bestFit="1" customWidth="1"/>
    <col min="2" max="2" width="10.7109375" bestFit="1" customWidth="1"/>
    <col min="3" max="3" width="44.7109375" customWidth="1"/>
    <col min="5" max="8" width="12.28515625" customWidth="1"/>
  </cols>
  <sheetData>
    <row r="1" spans="1:9" ht="60.75" customHeight="1" thickBot="1" x14ac:dyDescent="0.25">
      <c r="A1" s="250"/>
      <c r="B1" s="250"/>
      <c r="C1" s="249"/>
      <c r="D1" s="249"/>
      <c r="E1" s="249"/>
      <c r="F1" s="249"/>
      <c r="G1" s="249"/>
      <c r="H1" s="249"/>
    </row>
    <row r="2" spans="1:9" ht="16.5" thickBot="1" x14ac:dyDescent="0.3">
      <c r="A2" s="262" t="s">
        <v>80</v>
      </c>
      <c r="B2" s="263"/>
      <c r="C2" s="263"/>
      <c r="D2" s="263"/>
      <c r="E2" s="263"/>
      <c r="F2" s="263"/>
      <c r="G2" s="263"/>
      <c r="H2" s="264"/>
    </row>
    <row r="3" spans="1:9" ht="3.75" customHeight="1" thickBot="1" x14ac:dyDescent="0.25">
      <c r="A3" s="261"/>
      <c r="B3" s="261"/>
      <c r="C3" s="261"/>
      <c r="D3" s="261"/>
      <c r="E3" s="261"/>
      <c r="F3" s="261"/>
      <c r="G3" s="261"/>
      <c r="H3" s="261"/>
    </row>
    <row r="4" spans="1:9" ht="20.100000000000001" customHeight="1" thickBot="1" x14ac:dyDescent="0.25">
      <c r="A4" s="285" t="s">
        <v>4</v>
      </c>
      <c r="B4" s="286"/>
      <c r="C4" s="286"/>
      <c r="D4" s="286"/>
      <c r="E4" s="286"/>
      <c r="F4" s="286"/>
      <c r="G4" s="286"/>
      <c r="H4" s="287"/>
    </row>
    <row r="5" spans="1:9" ht="3.75" customHeight="1" thickBot="1" x14ac:dyDescent="0.25">
      <c r="A5" s="11"/>
      <c r="B5" s="11"/>
      <c r="C5" s="11"/>
      <c r="D5" s="11"/>
      <c r="E5" s="11"/>
      <c r="F5" s="11"/>
      <c r="G5" s="11"/>
      <c r="H5" s="11"/>
    </row>
    <row r="6" spans="1:9" ht="20.100000000000001" customHeight="1" x14ac:dyDescent="0.2">
      <c r="A6" s="276" t="s">
        <v>76</v>
      </c>
      <c r="B6" s="277"/>
      <c r="C6" s="277"/>
      <c r="D6" s="277"/>
      <c r="E6" s="278"/>
      <c r="F6" s="288" t="s">
        <v>21</v>
      </c>
      <c r="G6" s="289"/>
      <c r="H6" s="290"/>
    </row>
    <row r="7" spans="1:9" ht="20.100000000000001" customHeight="1" x14ac:dyDescent="0.2">
      <c r="A7" s="279" t="s">
        <v>46</v>
      </c>
      <c r="B7" s="280"/>
      <c r="C7" s="280"/>
      <c r="D7" s="280"/>
      <c r="E7" s="281"/>
      <c r="F7" s="269" t="s">
        <v>22</v>
      </c>
      <c r="G7" s="270"/>
      <c r="H7" s="271"/>
    </row>
    <row r="8" spans="1:9" ht="20.100000000000001" customHeight="1" x14ac:dyDescent="0.2">
      <c r="A8" s="252" t="s">
        <v>17</v>
      </c>
      <c r="B8" s="253"/>
      <c r="C8" s="253"/>
      <c r="D8" s="254"/>
      <c r="E8" s="282" t="s">
        <v>12</v>
      </c>
      <c r="F8" s="283"/>
      <c r="G8" s="283"/>
      <c r="H8" s="284"/>
    </row>
    <row r="9" spans="1:9" ht="20.100000000000001" customHeight="1" x14ac:dyDescent="0.2">
      <c r="A9" s="252" t="s">
        <v>18</v>
      </c>
      <c r="B9" s="253"/>
      <c r="C9" s="253"/>
      <c r="D9" s="254"/>
      <c r="E9" s="267" t="s">
        <v>8</v>
      </c>
      <c r="F9" s="265" t="s">
        <v>6</v>
      </c>
      <c r="G9" s="10" t="s">
        <v>20</v>
      </c>
      <c r="H9" s="7" t="s">
        <v>7</v>
      </c>
    </row>
    <row r="10" spans="1:9" ht="20.100000000000001" customHeight="1" thickBot="1" x14ac:dyDescent="0.25">
      <c r="A10" s="255" t="s">
        <v>19</v>
      </c>
      <c r="B10" s="256"/>
      <c r="C10" s="256"/>
      <c r="D10" s="257"/>
      <c r="E10" s="268"/>
      <c r="F10" s="266"/>
      <c r="G10" s="12" t="s">
        <v>9</v>
      </c>
      <c r="H10" s="59">
        <v>0.33479999999999999</v>
      </c>
    </row>
    <row r="11" spans="1:9" ht="3.75" customHeight="1" thickBot="1" x14ac:dyDescent="0.25">
      <c r="A11" s="260"/>
      <c r="B11" s="260"/>
      <c r="C11" s="260"/>
      <c r="D11" s="260"/>
      <c r="E11" s="260"/>
      <c r="F11" s="260"/>
      <c r="G11" s="260"/>
      <c r="H11" s="260"/>
    </row>
    <row r="12" spans="1:9" ht="39" thickBot="1" x14ac:dyDescent="0.25">
      <c r="A12" s="2" t="s">
        <v>0</v>
      </c>
      <c r="B12" s="3" t="s">
        <v>5</v>
      </c>
      <c r="C12" s="3" t="s">
        <v>1</v>
      </c>
      <c r="D12" s="3" t="s">
        <v>3</v>
      </c>
      <c r="E12" s="3" t="s">
        <v>2</v>
      </c>
      <c r="F12" s="4" t="s">
        <v>15</v>
      </c>
      <c r="G12" s="4" t="s">
        <v>16</v>
      </c>
      <c r="H12" s="5" t="s">
        <v>10</v>
      </c>
    </row>
    <row r="13" spans="1:9" s="60" customFormat="1" ht="18" customHeight="1" x14ac:dyDescent="0.2">
      <c r="A13" s="27">
        <v>1</v>
      </c>
      <c r="B13" s="28" t="s">
        <v>27</v>
      </c>
      <c r="C13" s="29" t="s">
        <v>28</v>
      </c>
      <c r="D13" s="30"/>
      <c r="E13" s="31"/>
      <c r="F13" s="31"/>
      <c r="G13" s="31"/>
      <c r="H13" s="32"/>
    </row>
    <row r="14" spans="1:9" ht="18" customHeight="1" x14ac:dyDescent="0.2">
      <c r="A14" s="33" t="s">
        <v>26</v>
      </c>
      <c r="B14" s="34" t="s">
        <v>23</v>
      </c>
      <c r="C14" s="35" t="s">
        <v>24</v>
      </c>
      <c r="D14" s="36" t="s">
        <v>25</v>
      </c>
      <c r="E14" s="37">
        <v>10</v>
      </c>
      <c r="F14" s="37">
        <v>233.32</v>
      </c>
      <c r="G14" s="37">
        <f>ROUND(F14+(F14*$H$10),2)</f>
        <v>311.44</v>
      </c>
      <c r="H14" s="38">
        <f>ROUND((E14*G14),2)</f>
        <v>3114.4</v>
      </c>
    </row>
    <row r="15" spans="1:9" ht="33.75" x14ac:dyDescent="0.2">
      <c r="A15" s="33" t="s">
        <v>29</v>
      </c>
      <c r="B15" s="34" t="s">
        <v>30</v>
      </c>
      <c r="C15" s="35" t="s">
        <v>31</v>
      </c>
      <c r="D15" s="36" t="s">
        <v>32</v>
      </c>
      <c r="E15" s="37">
        <v>1</v>
      </c>
      <c r="F15" s="37">
        <v>629.55999999999995</v>
      </c>
      <c r="G15" s="37">
        <f t="shared" ref="G15:G32" si="0">ROUND(F15+(F15*$H$10),2)</f>
        <v>840.34</v>
      </c>
      <c r="H15" s="38">
        <f t="shared" ref="H15:H32" si="1">ROUND((E15*G15),2)</f>
        <v>840.34</v>
      </c>
      <c r="I15" s="46"/>
    </row>
    <row r="16" spans="1:9" ht="18" customHeight="1" x14ac:dyDescent="0.2">
      <c r="A16" s="33"/>
      <c r="B16" s="34"/>
      <c r="C16" s="35"/>
      <c r="D16" s="36"/>
      <c r="E16" s="37"/>
      <c r="F16" s="37"/>
      <c r="G16" s="37">
        <f t="shared" si="0"/>
        <v>0</v>
      </c>
      <c r="H16" s="38">
        <f t="shared" si="1"/>
        <v>0</v>
      </c>
    </row>
    <row r="17" spans="1:9" ht="18" customHeight="1" x14ac:dyDescent="0.2">
      <c r="A17" s="39">
        <v>2</v>
      </c>
      <c r="B17" s="40" t="s">
        <v>33</v>
      </c>
      <c r="C17" s="41" t="s">
        <v>34</v>
      </c>
      <c r="D17" s="36"/>
      <c r="E17" s="37"/>
      <c r="F17" s="37"/>
      <c r="G17" s="37">
        <f t="shared" si="0"/>
        <v>0</v>
      </c>
      <c r="H17" s="38">
        <f t="shared" si="1"/>
        <v>0</v>
      </c>
    </row>
    <row r="18" spans="1:9" ht="22.5" x14ac:dyDescent="0.2">
      <c r="A18" s="33" t="s">
        <v>35</v>
      </c>
      <c r="B18" s="34" t="s">
        <v>44</v>
      </c>
      <c r="C18" s="35" t="s">
        <v>45</v>
      </c>
      <c r="D18" s="36" t="s">
        <v>25</v>
      </c>
      <c r="E18" s="37">
        <v>1000</v>
      </c>
      <c r="F18" s="37">
        <v>1.0900000000000001</v>
      </c>
      <c r="G18" s="37">
        <f t="shared" si="0"/>
        <v>1.45</v>
      </c>
      <c r="H18" s="38">
        <f t="shared" si="1"/>
        <v>1450</v>
      </c>
    </row>
    <row r="19" spans="1:9" s="60" customFormat="1" ht="67.5" x14ac:dyDescent="0.2">
      <c r="A19" s="33" t="s">
        <v>36</v>
      </c>
      <c r="B19" s="42" t="s">
        <v>47</v>
      </c>
      <c r="C19" s="35" t="s">
        <v>78</v>
      </c>
      <c r="D19" s="36" t="s">
        <v>48</v>
      </c>
      <c r="E19" s="37">
        <v>150</v>
      </c>
      <c r="F19" s="37">
        <v>9.1199999999999992</v>
      </c>
      <c r="G19" s="37">
        <f>ROUND(F19+(F19*$H$10),2)</f>
        <v>12.17</v>
      </c>
      <c r="H19" s="38">
        <f t="shared" si="1"/>
        <v>1825.5</v>
      </c>
    </row>
    <row r="20" spans="1:9" ht="22.5" x14ac:dyDescent="0.2">
      <c r="A20" s="33" t="s">
        <v>37</v>
      </c>
      <c r="B20" s="42" t="s">
        <v>50</v>
      </c>
      <c r="C20" s="35" t="s">
        <v>49</v>
      </c>
      <c r="D20" s="42" t="s">
        <v>51</v>
      </c>
      <c r="E20" s="37">
        <v>1500</v>
      </c>
      <c r="F20" s="37">
        <v>0.75</v>
      </c>
      <c r="G20" s="37">
        <f t="shared" si="0"/>
        <v>1</v>
      </c>
      <c r="H20" s="38">
        <f t="shared" si="1"/>
        <v>1500</v>
      </c>
    </row>
    <row r="21" spans="1:9" ht="18" customHeight="1" x14ac:dyDescent="0.2">
      <c r="A21" s="33" t="s">
        <v>38</v>
      </c>
      <c r="B21" s="42" t="s">
        <v>52</v>
      </c>
      <c r="C21" s="35" t="s">
        <v>53</v>
      </c>
      <c r="D21" s="36" t="s">
        <v>51</v>
      </c>
      <c r="E21" s="37">
        <v>698.4</v>
      </c>
      <c r="F21" s="37">
        <v>0.71</v>
      </c>
      <c r="G21" s="37">
        <f t="shared" si="0"/>
        <v>0.95</v>
      </c>
      <c r="H21" s="38">
        <f t="shared" si="1"/>
        <v>663.48</v>
      </c>
    </row>
    <row r="22" spans="1:9" ht="22.5" x14ac:dyDescent="0.2">
      <c r="A22" s="33" t="s">
        <v>39</v>
      </c>
      <c r="B22" s="42" t="s">
        <v>54</v>
      </c>
      <c r="C22" s="35" t="s">
        <v>77</v>
      </c>
      <c r="D22" s="42" t="s">
        <v>55</v>
      </c>
      <c r="E22" s="37">
        <v>2380</v>
      </c>
      <c r="F22" s="37">
        <v>0.31</v>
      </c>
      <c r="G22" s="37">
        <f t="shared" si="0"/>
        <v>0.41</v>
      </c>
      <c r="H22" s="38">
        <f t="shared" si="1"/>
        <v>975.8</v>
      </c>
    </row>
    <row r="23" spans="1:9" ht="33.75" x14ac:dyDescent="0.2">
      <c r="A23" s="33" t="s">
        <v>40</v>
      </c>
      <c r="B23" s="42" t="s">
        <v>57</v>
      </c>
      <c r="C23" s="35" t="s">
        <v>58</v>
      </c>
      <c r="D23" s="42" t="s">
        <v>25</v>
      </c>
      <c r="E23" s="37">
        <v>1000</v>
      </c>
      <c r="F23" s="37">
        <v>2.72</v>
      </c>
      <c r="G23" s="37">
        <f t="shared" si="0"/>
        <v>3.63</v>
      </c>
      <c r="H23" s="38">
        <f t="shared" si="1"/>
        <v>3630</v>
      </c>
    </row>
    <row r="24" spans="1:9" ht="45" x14ac:dyDescent="0.2">
      <c r="A24" s="33" t="s">
        <v>41</v>
      </c>
      <c r="B24" s="42" t="s">
        <v>56</v>
      </c>
      <c r="C24" s="35" t="s">
        <v>59</v>
      </c>
      <c r="D24" s="36" t="s">
        <v>25</v>
      </c>
      <c r="E24" s="37">
        <v>1000</v>
      </c>
      <c r="F24" s="37">
        <v>0.64</v>
      </c>
      <c r="G24" s="37">
        <f>ROUND(F24+(F24*$H$10),2)</f>
        <v>0.85</v>
      </c>
      <c r="H24" s="38">
        <f t="shared" si="1"/>
        <v>850</v>
      </c>
    </row>
    <row r="25" spans="1:9" ht="45" x14ac:dyDescent="0.2">
      <c r="A25" s="33" t="s">
        <v>42</v>
      </c>
      <c r="B25" s="42" t="s">
        <v>60</v>
      </c>
      <c r="C25" s="35" t="s">
        <v>61</v>
      </c>
      <c r="D25" s="42" t="s">
        <v>48</v>
      </c>
      <c r="E25" s="37">
        <v>30</v>
      </c>
      <c r="F25" s="37">
        <v>337.93</v>
      </c>
      <c r="G25" s="37">
        <f t="shared" si="0"/>
        <v>451.07</v>
      </c>
      <c r="H25" s="38">
        <f t="shared" si="1"/>
        <v>13532.1</v>
      </c>
      <c r="I25" s="46"/>
    </row>
    <row r="26" spans="1:9" ht="22.5" x14ac:dyDescent="0.2">
      <c r="A26" s="33" t="s">
        <v>43</v>
      </c>
      <c r="B26" s="42" t="s">
        <v>62</v>
      </c>
      <c r="C26" s="35" t="s">
        <v>63</v>
      </c>
      <c r="D26" s="42" t="s">
        <v>51</v>
      </c>
      <c r="E26" s="37">
        <v>300</v>
      </c>
      <c r="F26" s="37">
        <v>0.8</v>
      </c>
      <c r="G26" s="37">
        <f t="shared" si="0"/>
        <v>1.07</v>
      </c>
      <c r="H26" s="38">
        <f t="shared" si="1"/>
        <v>321</v>
      </c>
      <c r="I26" s="46"/>
    </row>
    <row r="27" spans="1:9" ht="18" customHeight="1" x14ac:dyDescent="0.2">
      <c r="A27" s="33"/>
      <c r="B27" s="34"/>
      <c r="C27" s="35"/>
      <c r="D27" s="36"/>
      <c r="E27" s="37"/>
      <c r="F27" s="37"/>
      <c r="G27" s="37">
        <f t="shared" si="0"/>
        <v>0</v>
      </c>
      <c r="H27" s="38">
        <f t="shared" si="1"/>
        <v>0</v>
      </c>
    </row>
    <row r="28" spans="1:9" ht="18" customHeight="1" x14ac:dyDescent="0.2">
      <c r="A28" s="39">
        <v>3</v>
      </c>
      <c r="B28" s="40" t="s">
        <v>64</v>
      </c>
      <c r="C28" s="41" t="s">
        <v>65</v>
      </c>
      <c r="D28" s="36"/>
      <c r="E28" s="37"/>
      <c r="F28" s="37"/>
      <c r="G28" s="37">
        <f t="shared" si="0"/>
        <v>0</v>
      </c>
      <c r="H28" s="38">
        <f t="shared" si="1"/>
        <v>0</v>
      </c>
    </row>
    <row r="29" spans="1:9" ht="18" customHeight="1" x14ac:dyDescent="0.2">
      <c r="A29" s="33" t="s">
        <v>66</v>
      </c>
      <c r="B29" s="42" t="s">
        <v>68</v>
      </c>
      <c r="C29" s="35" t="s">
        <v>67</v>
      </c>
      <c r="D29" s="36" t="s">
        <v>69</v>
      </c>
      <c r="E29" s="37">
        <v>400</v>
      </c>
      <c r="F29" s="37">
        <v>9.3699999999999992</v>
      </c>
      <c r="G29" s="37">
        <f>ROUND(F29+(F29*$H$10),2)</f>
        <v>12.51</v>
      </c>
      <c r="H29" s="38">
        <f t="shared" si="1"/>
        <v>5004</v>
      </c>
    </row>
    <row r="30" spans="1:9" ht="18" customHeight="1" x14ac:dyDescent="0.2">
      <c r="A30" s="33"/>
      <c r="B30" s="34"/>
      <c r="C30" s="35"/>
      <c r="D30" s="36"/>
      <c r="E30" s="37"/>
      <c r="F30" s="37"/>
      <c r="G30" s="37">
        <f t="shared" si="0"/>
        <v>0</v>
      </c>
      <c r="H30" s="38">
        <f t="shared" si="1"/>
        <v>0</v>
      </c>
    </row>
    <row r="31" spans="1:9" ht="18" customHeight="1" x14ac:dyDescent="0.2">
      <c r="A31" s="39">
        <v>4</v>
      </c>
      <c r="B31" s="40" t="s">
        <v>71</v>
      </c>
      <c r="C31" s="41" t="s">
        <v>73</v>
      </c>
      <c r="D31" s="36"/>
      <c r="E31" s="37"/>
      <c r="F31" s="37"/>
      <c r="G31" s="37">
        <f t="shared" si="0"/>
        <v>0</v>
      </c>
      <c r="H31" s="38">
        <f t="shared" si="1"/>
        <v>0</v>
      </c>
    </row>
    <row r="32" spans="1:9" ht="22.5" x14ac:dyDescent="0.2">
      <c r="A32" s="33" t="s">
        <v>72</v>
      </c>
      <c r="B32" s="42" t="s">
        <v>70</v>
      </c>
      <c r="C32" s="35" t="s">
        <v>74</v>
      </c>
      <c r="D32" s="36" t="s">
        <v>69</v>
      </c>
      <c r="E32" s="37">
        <v>400</v>
      </c>
      <c r="F32" s="37">
        <v>23.56</v>
      </c>
      <c r="G32" s="37">
        <f t="shared" si="0"/>
        <v>31.45</v>
      </c>
      <c r="H32" s="38">
        <f t="shared" si="1"/>
        <v>12580</v>
      </c>
    </row>
    <row r="33" spans="1:8" ht="18" customHeight="1" x14ac:dyDescent="0.2">
      <c r="A33" s="33"/>
      <c r="B33" s="34"/>
      <c r="C33" s="35"/>
      <c r="D33" s="36"/>
      <c r="E33" s="37"/>
      <c r="F33" s="37"/>
      <c r="G33" s="37">
        <f t="shared" ref="G33:G38" si="2">F33+(F33*$H$10)</f>
        <v>0</v>
      </c>
      <c r="H33" s="38">
        <f t="shared" ref="H33:H39" si="3">E33*G33</f>
        <v>0</v>
      </c>
    </row>
    <row r="34" spans="1:8" ht="18" customHeight="1" x14ac:dyDescent="0.2">
      <c r="A34" s="33"/>
      <c r="B34" s="34"/>
      <c r="C34" s="35"/>
      <c r="D34" s="36"/>
      <c r="E34" s="37"/>
      <c r="F34" s="37"/>
      <c r="G34" s="37">
        <f t="shared" si="2"/>
        <v>0</v>
      </c>
      <c r="H34" s="38">
        <f t="shared" si="3"/>
        <v>0</v>
      </c>
    </row>
    <row r="35" spans="1:8" ht="18" customHeight="1" x14ac:dyDescent="0.2">
      <c r="A35" s="33"/>
      <c r="B35" s="34"/>
      <c r="C35" s="274" t="s">
        <v>79</v>
      </c>
      <c r="D35" s="36"/>
      <c r="E35" s="37"/>
      <c r="F35" s="37"/>
      <c r="G35" s="37">
        <f t="shared" si="2"/>
        <v>0</v>
      </c>
      <c r="H35" s="38">
        <f t="shared" si="3"/>
        <v>0</v>
      </c>
    </row>
    <row r="36" spans="1:8" ht="18" customHeight="1" x14ac:dyDescent="0.2">
      <c r="A36" s="33"/>
      <c r="B36" s="34"/>
      <c r="C36" s="275"/>
      <c r="D36" s="36"/>
      <c r="E36" s="37"/>
      <c r="F36" s="37"/>
      <c r="G36" s="37">
        <f t="shared" si="2"/>
        <v>0</v>
      </c>
      <c r="H36" s="38">
        <f t="shared" si="3"/>
        <v>0</v>
      </c>
    </row>
    <row r="37" spans="1:8" ht="18" customHeight="1" x14ac:dyDescent="0.2">
      <c r="A37" s="14"/>
      <c r="B37" s="15"/>
      <c r="C37" s="16"/>
      <c r="D37" s="17"/>
      <c r="E37" s="18"/>
      <c r="F37" s="18"/>
      <c r="G37" s="18">
        <f t="shared" si="2"/>
        <v>0</v>
      </c>
      <c r="H37" s="19">
        <f t="shared" si="3"/>
        <v>0</v>
      </c>
    </row>
    <row r="38" spans="1:8" ht="18" customHeight="1" x14ac:dyDescent="0.2">
      <c r="A38" s="14"/>
      <c r="B38" s="15"/>
      <c r="C38" s="16"/>
      <c r="D38" s="20"/>
      <c r="E38" s="18"/>
      <c r="F38" s="18"/>
      <c r="G38" s="18">
        <f t="shared" si="2"/>
        <v>0</v>
      </c>
      <c r="H38" s="19">
        <f t="shared" si="3"/>
        <v>0</v>
      </c>
    </row>
    <row r="39" spans="1:8" ht="18" customHeight="1" thickBot="1" x14ac:dyDescent="0.25">
      <c r="A39" s="23"/>
      <c r="B39" s="24"/>
      <c r="C39" s="25"/>
      <c r="D39" s="26"/>
      <c r="E39" s="21"/>
      <c r="F39" s="21"/>
      <c r="G39" s="21">
        <f>F39*$H$10</f>
        <v>0</v>
      </c>
      <c r="H39" s="22">
        <f t="shared" si="3"/>
        <v>0</v>
      </c>
    </row>
    <row r="40" spans="1:8" ht="18" customHeight="1" thickBot="1" x14ac:dyDescent="0.25">
      <c r="A40" s="258" t="s">
        <v>75</v>
      </c>
      <c r="B40" s="259"/>
      <c r="C40" s="259"/>
      <c r="D40" s="259"/>
      <c r="E40" s="259"/>
      <c r="F40" s="259"/>
      <c r="G40" s="259"/>
      <c r="H40" s="45">
        <f>SUM(H13:H39)</f>
        <v>46286.619999999995</v>
      </c>
    </row>
    <row r="41" spans="1:8" ht="14.25" customHeight="1" x14ac:dyDescent="0.2">
      <c r="A41" s="43"/>
      <c r="B41" s="43"/>
      <c r="C41" s="43"/>
      <c r="D41" s="43"/>
      <c r="E41" s="43"/>
      <c r="F41" s="43"/>
      <c r="G41" s="43"/>
      <c r="H41" s="44"/>
    </row>
    <row r="42" spans="1:8" ht="11.25" customHeight="1" x14ac:dyDescent="0.2">
      <c r="A42" s="1"/>
      <c r="B42" s="1"/>
      <c r="C42" s="1"/>
      <c r="D42" s="1"/>
      <c r="E42" s="1"/>
      <c r="F42" s="1"/>
      <c r="G42" s="1"/>
      <c r="H42" s="1"/>
    </row>
    <row r="43" spans="1:8" ht="11.25" customHeight="1" x14ac:dyDescent="0.2">
      <c r="A43" s="1"/>
      <c r="B43" s="219"/>
      <c r="C43" s="219"/>
      <c r="D43" s="1"/>
      <c r="E43" s="219"/>
      <c r="F43" s="219"/>
      <c r="G43" s="8"/>
      <c r="H43" s="1"/>
    </row>
    <row r="44" spans="1:8" x14ac:dyDescent="0.2">
      <c r="A44" s="6"/>
      <c r="B44" s="251" t="s">
        <v>13</v>
      </c>
      <c r="C44" s="251"/>
      <c r="D44" s="6"/>
      <c r="E44" s="217" t="s">
        <v>11</v>
      </c>
      <c r="F44" s="217"/>
      <c r="G44" s="9"/>
      <c r="H44" s="6"/>
    </row>
    <row r="47" spans="1:8" ht="11.25" customHeight="1" x14ac:dyDescent="0.2">
      <c r="A47" s="1"/>
      <c r="B47" s="219"/>
      <c r="C47" s="219"/>
      <c r="D47" s="1"/>
      <c r="E47" s="272"/>
      <c r="F47" s="272"/>
      <c r="G47" s="8"/>
      <c r="H47" s="1"/>
    </row>
    <row r="48" spans="1:8" x14ac:dyDescent="0.2">
      <c r="A48" s="6"/>
      <c r="B48" s="217" t="s">
        <v>14</v>
      </c>
      <c r="C48" s="217"/>
      <c r="D48" s="6"/>
      <c r="E48" s="273"/>
      <c r="F48" s="273"/>
      <c r="G48" s="9"/>
      <c r="H48" s="6"/>
    </row>
    <row r="49" ht="12" customHeight="1" x14ac:dyDescent="0.2"/>
    <row r="50" ht="11.25" customHeight="1" x14ac:dyDescent="0.2"/>
    <row r="51" ht="12" customHeight="1" x14ac:dyDescent="0.2"/>
    <row r="52" ht="14.1" customHeight="1" x14ac:dyDescent="0.2"/>
    <row r="53" ht="4.5" customHeight="1" x14ac:dyDescent="0.2"/>
  </sheetData>
  <mergeCells count="26">
    <mergeCell ref="A6:E6"/>
    <mergeCell ref="A7:E7"/>
    <mergeCell ref="E8:H8"/>
    <mergeCell ref="A4:H4"/>
    <mergeCell ref="F6:H6"/>
    <mergeCell ref="E47:F47"/>
    <mergeCell ref="B48:C48"/>
    <mergeCell ref="E48:F48"/>
    <mergeCell ref="B47:C47"/>
    <mergeCell ref="C35:C36"/>
    <mergeCell ref="C1:H1"/>
    <mergeCell ref="A1:B1"/>
    <mergeCell ref="B44:C44"/>
    <mergeCell ref="E44:F44"/>
    <mergeCell ref="E43:F43"/>
    <mergeCell ref="B43:C43"/>
    <mergeCell ref="A8:D8"/>
    <mergeCell ref="A10:D10"/>
    <mergeCell ref="A9:D9"/>
    <mergeCell ref="A40:G40"/>
    <mergeCell ref="A11:H11"/>
    <mergeCell ref="A3:H3"/>
    <mergeCell ref="A2:H2"/>
    <mergeCell ref="F9:F10"/>
    <mergeCell ref="E9:E10"/>
    <mergeCell ref="F7:H7"/>
  </mergeCells>
  <phoneticPr fontId="2" type="noConversion"/>
  <pageMargins left="0.78740157480314965" right="0.19685039370078741" top="0.39370078740157483" bottom="0.39370078740157483" header="0" footer="0"/>
  <pageSetup paperSize="9" scale="77" orientation="portrait" r:id="rId1"/>
  <headerFooter alignWithMargins="0"/>
  <drawing r:id="rId2"/>
  <legacyDrawing r:id="rId3"/>
  <oleObjects>
    <mc:AlternateContent xmlns:mc="http://schemas.openxmlformats.org/markup-compatibility/2006">
      <mc:Choice Requires="x14">
        <oleObject progId="Word.Picture.8" shapeId="5123" r:id="rId4">
          <objectPr defaultSize="0" autoPict="0" r:id="rId5">
            <anchor moveWithCells="1">
              <from>
                <xdr:col>1</xdr:col>
                <xdr:colOff>0</xdr:colOff>
                <xdr:row>0</xdr:row>
                <xdr:rowOff>85725</xdr:rowOff>
              </from>
              <to>
                <xdr:col>2</xdr:col>
                <xdr:colOff>133350</xdr:colOff>
                <xdr:row>0</xdr:row>
                <xdr:rowOff>704850</xdr:rowOff>
              </to>
            </anchor>
          </objectPr>
        </oleObject>
      </mc:Choice>
      <mc:Fallback>
        <oleObject progId="Word.Picture.8" shapeId="512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Planilha Orcamentaria</vt:lpstr>
      <vt:lpstr>CRONOGRAMA FISICO FINANCEIRO</vt:lpstr>
      <vt:lpstr>MODELO</vt:lpstr>
      <vt:lpstr>'CRONOGRAMA FISICO FINANCEIRO'!Area_de_impressao</vt:lpstr>
      <vt:lpstr>MODELO!Area_de_impressao</vt:lpstr>
      <vt:lpstr>'Planilha Orcamentaria'!Area_de_impressao</vt:lpstr>
    </vt:vector>
  </TitlesOfParts>
  <Company>Setop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Setop</dc:creator>
  <cp:lastModifiedBy>PCLICITACAO</cp:lastModifiedBy>
  <cp:lastPrinted>2022-11-24T13:48:15Z</cp:lastPrinted>
  <dcterms:created xsi:type="dcterms:W3CDTF">2006-09-22T13:55:22Z</dcterms:created>
  <dcterms:modified xsi:type="dcterms:W3CDTF">2023-01-03T16:13:39Z</dcterms:modified>
</cp:coreProperties>
</file>